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rtscz-my.sharepoint.com/personal/boris_vrbka_rts_cz/Documents/Plocha/Podstatné/Práce VZV/020- 09-2024 - Šternberk - chodníky Krakořice/2. ZD/"/>
    </mc:Choice>
  </mc:AlternateContent>
  <xr:revisionPtr revIDLastSave="0" documentId="11_3DFA36E672E21C033A82C33FE9E570BF65A4DDD6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 SO 101 - Komunikace, cho..." sheetId="2" r:id="rId2"/>
    <sheet name=" SO 101.1 - Komunikace, c..." sheetId="3" r:id="rId3"/>
    <sheet name="ON.1 - Ostatní náklady" sheetId="4" r:id="rId4"/>
    <sheet name="VRN.1 - Vedlejší rozpočto..." sheetId="5" r:id="rId5"/>
    <sheet name="SO 101 - Komunikace, chod..." sheetId="6" r:id="rId6"/>
    <sheet name="ON.1 - Ostatní náklady_01" sheetId="7" r:id="rId7"/>
    <sheet name="VRN.1 - Vedlejší rozpočto..._01" sheetId="8" r:id="rId8"/>
    <sheet name="Pokyny pro vyplnění" sheetId="9" r:id="rId9"/>
  </sheets>
  <definedNames>
    <definedName name="_xlnm._FilterDatabase" localSheetId="1" hidden="1">' SO 101 - Komunikace, cho...'!$C$107:$K$673</definedName>
    <definedName name="_xlnm._FilterDatabase" localSheetId="2" hidden="1">' SO 101.1 - Komunikace, c...'!$C$97:$K$171</definedName>
    <definedName name="_xlnm._FilterDatabase" localSheetId="3" hidden="1">'ON.1 - Ostatní náklady'!$C$91:$K$99</definedName>
    <definedName name="_xlnm._FilterDatabase" localSheetId="6" hidden="1">'ON.1 - Ostatní náklady_01'!$C$91:$K$111</definedName>
    <definedName name="_xlnm._FilterDatabase" localSheetId="5" hidden="1">'SO 101 - Komunikace, chod...'!$C$102:$K$661</definedName>
    <definedName name="_xlnm._FilterDatabase" localSheetId="4" hidden="1">'VRN.1 - Vedlejší rozpočto...'!$C$91:$K$105</definedName>
    <definedName name="_xlnm._FilterDatabase" localSheetId="7" hidden="1">'VRN.1 - Vedlejší rozpočto..._01'!$C$91:$K$108</definedName>
    <definedName name="_xlnm.Print_Titles" localSheetId="1">' SO 101 - Komunikace, cho...'!$107:$107</definedName>
    <definedName name="_xlnm.Print_Titles" localSheetId="2">' SO 101.1 - Komunikace, c...'!$97:$97</definedName>
    <definedName name="_xlnm.Print_Titles" localSheetId="3">'ON.1 - Ostatní náklady'!$91:$91</definedName>
    <definedName name="_xlnm.Print_Titles" localSheetId="6">'ON.1 - Ostatní náklady_01'!$91:$91</definedName>
    <definedName name="_xlnm.Print_Titles" localSheetId="0">'Rekapitulace stavby'!$52:$52</definedName>
    <definedName name="_xlnm.Print_Titles" localSheetId="5">'SO 101 - Komunikace, chod...'!$102:$102</definedName>
    <definedName name="_xlnm.Print_Titles" localSheetId="4">'VRN.1 - Vedlejší rozpočto...'!$91:$91</definedName>
    <definedName name="_xlnm.Print_Titles" localSheetId="7">'VRN.1 - Vedlejší rozpočto..._01'!$91:$91</definedName>
    <definedName name="_xlnm.Print_Area" localSheetId="1">' SO 101 - Komunikace, cho...'!$C$4:$J$43,' SO 101 - Komunikace, cho...'!$C$49:$J$85,' SO 101 - Komunikace, cho...'!$C$91:$K$673</definedName>
    <definedName name="_xlnm.Print_Area" localSheetId="2">' SO 101.1 - Komunikace, c...'!$C$4:$J$43,' SO 101.1 - Komunikace, c...'!$C$49:$J$75,' SO 101.1 - Komunikace, c...'!$C$81:$K$171</definedName>
    <definedName name="_xlnm.Print_Area" localSheetId="3">'ON.1 - Ostatní náklady'!$C$4:$J$43,'ON.1 - Ostatní náklady'!$C$49:$J$69,'ON.1 - Ostatní náklady'!$C$75:$K$99</definedName>
    <definedName name="_xlnm.Print_Area" localSheetId="6">'ON.1 - Ostatní náklady_01'!$C$4:$J$43,'ON.1 - Ostatní náklady_01'!$C$49:$J$69,'ON.1 - Ostatní náklady_01'!$C$75:$K$111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stavby'!$C$42:$AQ$67</definedName>
    <definedName name="_xlnm.Print_Area" localSheetId="5">'SO 101 - Komunikace, chod...'!$C$4:$J$43,'SO 101 - Komunikace, chod...'!$C$49:$J$80,'SO 101 - Komunikace, chod...'!$C$86:$K$661</definedName>
    <definedName name="_xlnm.Print_Area" localSheetId="4">'VRN.1 - Vedlejší rozpočto...'!$C$4:$J$43,'VRN.1 - Vedlejší rozpočto...'!$C$49:$J$69,'VRN.1 - Vedlejší rozpočto...'!$C$75:$K$105</definedName>
    <definedName name="_xlnm.Print_Area" localSheetId="7">'VRN.1 - Vedlejší rozpočto..._01'!$C$4:$J$43,'VRN.1 - Vedlejší rozpočto..._01'!$C$49:$J$69,'VRN.1 - Vedlejší rozpočto..._01'!$C$75:$K$108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8" l="1"/>
  <c r="J40" i="8"/>
  <c r="AY66" i="1"/>
  <c r="J39" i="8"/>
  <c r="AX66" i="1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100" i="8"/>
  <c r="BH100" i="8"/>
  <c r="BG100" i="8"/>
  <c r="BF100" i="8"/>
  <c r="T100" i="8"/>
  <c r="R100" i="8"/>
  <c r="P100" i="8"/>
  <c r="BI97" i="8"/>
  <c r="BH97" i="8"/>
  <c r="BG97" i="8"/>
  <c r="BF97" i="8"/>
  <c r="T97" i="8"/>
  <c r="R97" i="8"/>
  <c r="P97" i="8"/>
  <c r="BI94" i="8"/>
  <c r="BH94" i="8"/>
  <c r="BG94" i="8"/>
  <c r="BF94" i="8"/>
  <c r="T94" i="8"/>
  <c r="R94" i="8"/>
  <c r="P94" i="8"/>
  <c r="J89" i="8"/>
  <c r="J88" i="8"/>
  <c r="F88" i="8"/>
  <c r="F86" i="8"/>
  <c r="E84" i="8"/>
  <c r="J63" i="8"/>
  <c r="J62" i="8"/>
  <c r="F62" i="8"/>
  <c r="F60" i="8"/>
  <c r="E58" i="8"/>
  <c r="J22" i="8"/>
  <c r="E22" i="8"/>
  <c r="F63" i="8"/>
  <c r="J21" i="8"/>
  <c r="J16" i="8"/>
  <c r="J60" i="8"/>
  <c r="E7" i="8"/>
  <c r="E78" i="8"/>
  <c r="J41" i="7"/>
  <c r="J40" i="7"/>
  <c r="AY65" i="1"/>
  <c r="J39" i="7"/>
  <c r="AX65" i="1"/>
  <c r="BI109" i="7"/>
  <c r="BH109" i="7"/>
  <c r="BG109" i="7"/>
  <c r="BF109" i="7"/>
  <c r="T109" i="7"/>
  <c r="R109" i="7"/>
  <c r="P109" i="7"/>
  <c r="BI106" i="7"/>
  <c r="BH106" i="7"/>
  <c r="BG106" i="7"/>
  <c r="BF106" i="7"/>
  <c r="T106" i="7"/>
  <c r="R106" i="7"/>
  <c r="P106" i="7"/>
  <c r="BI103" i="7"/>
  <c r="BH103" i="7"/>
  <c r="BG103" i="7"/>
  <c r="BF103" i="7"/>
  <c r="T103" i="7"/>
  <c r="R103" i="7"/>
  <c r="P103" i="7"/>
  <c r="BI100" i="7"/>
  <c r="BH100" i="7"/>
  <c r="BG100" i="7"/>
  <c r="BF100" i="7"/>
  <c r="T100" i="7"/>
  <c r="R100" i="7"/>
  <c r="P100" i="7"/>
  <c r="BI97" i="7"/>
  <c r="BH97" i="7"/>
  <c r="BG97" i="7"/>
  <c r="BF97" i="7"/>
  <c r="T97" i="7"/>
  <c r="R97" i="7"/>
  <c r="P97" i="7"/>
  <c r="BI94" i="7"/>
  <c r="BH94" i="7"/>
  <c r="BG94" i="7"/>
  <c r="BF94" i="7"/>
  <c r="T94" i="7"/>
  <c r="R94" i="7"/>
  <c r="P94" i="7"/>
  <c r="J89" i="7"/>
  <c r="J88" i="7"/>
  <c r="F88" i="7"/>
  <c r="F86" i="7"/>
  <c r="E84" i="7"/>
  <c r="J63" i="7"/>
  <c r="J62" i="7"/>
  <c r="F62" i="7"/>
  <c r="F60" i="7"/>
  <c r="E58" i="7"/>
  <c r="J22" i="7"/>
  <c r="E22" i="7"/>
  <c r="F63" i="7"/>
  <c r="J21" i="7"/>
  <c r="J16" i="7"/>
  <c r="J86" i="7"/>
  <c r="E7" i="7"/>
  <c r="E78" i="7"/>
  <c r="J41" i="6"/>
  <c r="J40" i="6"/>
  <c r="AY63" i="1"/>
  <c r="J39" i="6"/>
  <c r="AX63" i="1"/>
  <c r="BI660" i="6"/>
  <c r="BH660" i="6"/>
  <c r="BG660" i="6"/>
  <c r="BF660" i="6"/>
  <c r="T660" i="6"/>
  <c r="R660" i="6"/>
  <c r="P660" i="6"/>
  <c r="BI658" i="6"/>
  <c r="BH658" i="6"/>
  <c r="BG658" i="6"/>
  <c r="BF658" i="6"/>
  <c r="T658" i="6"/>
  <c r="R658" i="6"/>
  <c r="P658" i="6"/>
  <c r="BI653" i="6"/>
  <c r="BH653" i="6"/>
  <c r="BG653" i="6"/>
  <c r="BF653" i="6"/>
  <c r="T653" i="6"/>
  <c r="R653" i="6"/>
  <c r="P653" i="6"/>
  <c r="BI649" i="6"/>
  <c r="BH649" i="6"/>
  <c r="BG649" i="6"/>
  <c r="BF649" i="6"/>
  <c r="T649" i="6"/>
  <c r="R649" i="6"/>
  <c r="P649" i="6"/>
  <c r="BI645" i="6"/>
  <c r="BH645" i="6"/>
  <c r="BG645" i="6"/>
  <c r="BF645" i="6"/>
  <c r="T645" i="6"/>
  <c r="R645" i="6"/>
  <c r="P645" i="6"/>
  <c r="BI641" i="6"/>
  <c r="BH641" i="6"/>
  <c r="BG641" i="6"/>
  <c r="BF641" i="6"/>
  <c r="T641" i="6"/>
  <c r="R641" i="6"/>
  <c r="P641" i="6"/>
  <c r="BI636" i="6"/>
  <c r="BH636" i="6"/>
  <c r="BG636" i="6"/>
  <c r="BF636" i="6"/>
  <c r="T636" i="6"/>
  <c r="R636" i="6"/>
  <c r="P636" i="6"/>
  <c r="BI632" i="6"/>
  <c r="BH632" i="6"/>
  <c r="BG632" i="6"/>
  <c r="BF632" i="6"/>
  <c r="T632" i="6"/>
  <c r="R632" i="6"/>
  <c r="P632" i="6"/>
  <c r="BI628" i="6"/>
  <c r="BH628" i="6"/>
  <c r="BG628" i="6"/>
  <c r="BF628" i="6"/>
  <c r="T628" i="6"/>
  <c r="R628" i="6"/>
  <c r="P628" i="6"/>
  <c r="BI624" i="6"/>
  <c r="BH624" i="6"/>
  <c r="BG624" i="6"/>
  <c r="BF624" i="6"/>
  <c r="T624" i="6"/>
  <c r="R624" i="6"/>
  <c r="P624" i="6"/>
  <c r="BI614" i="6"/>
  <c r="BH614" i="6"/>
  <c r="BG614" i="6"/>
  <c r="BF614" i="6"/>
  <c r="T614" i="6"/>
  <c r="R614" i="6"/>
  <c r="P614" i="6"/>
  <c r="BI605" i="6"/>
  <c r="BH605" i="6"/>
  <c r="BG605" i="6"/>
  <c r="BF605" i="6"/>
  <c r="T605" i="6"/>
  <c r="R605" i="6"/>
  <c r="P605" i="6"/>
  <c r="BI602" i="6"/>
  <c r="BH602" i="6"/>
  <c r="BG602" i="6"/>
  <c r="BF602" i="6"/>
  <c r="T602" i="6"/>
  <c r="R602" i="6"/>
  <c r="P602" i="6"/>
  <c r="BI599" i="6"/>
  <c r="BH599" i="6"/>
  <c r="BG599" i="6"/>
  <c r="BF599" i="6"/>
  <c r="T599" i="6"/>
  <c r="R599" i="6"/>
  <c r="P599" i="6"/>
  <c r="BI595" i="6"/>
  <c r="BH595" i="6"/>
  <c r="BG595" i="6"/>
  <c r="BF595" i="6"/>
  <c r="T595" i="6"/>
  <c r="R595" i="6"/>
  <c r="P595" i="6"/>
  <c r="BI590" i="6"/>
  <c r="BH590" i="6"/>
  <c r="BG590" i="6"/>
  <c r="BF590" i="6"/>
  <c r="T590" i="6"/>
  <c r="R590" i="6"/>
  <c r="P590" i="6"/>
  <c r="BI586" i="6"/>
  <c r="BH586" i="6"/>
  <c r="BG586" i="6"/>
  <c r="BF586" i="6"/>
  <c r="T586" i="6"/>
  <c r="R586" i="6"/>
  <c r="P586" i="6"/>
  <c r="BI582" i="6"/>
  <c r="BH582" i="6"/>
  <c r="BG582" i="6"/>
  <c r="BF582" i="6"/>
  <c r="T582" i="6"/>
  <c r="R582" i="6"/>
  <c r="P582" i="6"/>
  <c r="BI570" i="6"/>
  <c r="BH570" i="6"/>
  <c r="BG570" i="6"/>
  <c r="BF570" i="6"/>
  <c r="T570" i="6"/>
  <c r="R570" i="6"/>
  <c r="P570" i="6"/>
  <c r="BI567" i="6"/>
  <c r="BH567" i="6"/>
  <c r="BG567" i="6"/>
  <c r="BF567" i="6"/>
  <c r="T567" i="6"/>
  <c r="R567" i="6"/>
  <c r="P567" i="6"/>
  <c r="BI564" i="6"/>
  <c r="BH564" i="6"/>
  <c r="BG564" i="6"/>
  <c r="BF564" i="6"/>
  <c r="T564" i="6"/>
  <c r="R564" i="6"/>
  <c r="P564" i="6"/>
  <c r="BI555" i="6"/>
  <c r="BH555" i="6"/>
  <c r="BG555" i="6"/>
  <c r="BF555" i="6"/>
  <c r="T555" i="6"/>
  <c r="R555" i="6"/>
  <c r="P555" i="6"/>
  <c r="BI552" i="6"/>
  <c r="BH552" i="6"/>
  <c r="BG552" i="6"/>
  <c r="BF552" i="6"/>
  <c r="T552" i="6"/>
  <c r="R552" i="6"/>
  <c r="P552" i="6"/>
  <c r="BI548" i="6"/>
  <c r="BH548" i="6"/>
  <c r="BG548" i="6"/>
  <c r="BF548" i="6"/>
  <c r="T548" i="6"/>
  <c r="R548" i="6"/>
  <c r="P548" i="6"/>
  <c r="BI544" i="6"/>
  <c r="BH544" i="6"/>
  <c r="BG544" i="6"/>
  <c r="BF544" i="6"/>
  <c r="T544" i="6"/>
  <c r="R544" i="6"/>
  <c r="P544" i="6"/>
  <c r="BI536" i="6"/>
  <c r="BH536" i="6"/>
  <c r="BG536" i="6"/>
  <c r="BF536" i="6"/>
  <c r="T536" i="6"/>
  <c r="R536" i="6"/>
  <c r="P536" i="6"/>
  <c r="BI532" i="6"/>
  <c r="BH532" i="6"/>
  <c r="BG532" i="6"/>
  <c r="BF532" i="6"/>
  <c r="T532" i="6"/>
  <c r="R532" i="6"/>
  <c r="P532" i="6"/>
  <c r="BI526" i="6"/>
  <c r="BH526" i="6"/>
  <c r="BG526" i="6"/>
  <c r="BF526" i="6"/>
  <c r="T526" i="6"/>
  <c r="R526" i="6"/>
  <c r="P526" i="6"/>
  <c r="BI522" i="6"/>
  <c r="BH522" i="6"/>
  <c r="BG522" i="6"/>
  <c r="BF522" i="6"/>
  <c r="T522" i="6"/>
  <c r="R522" i="6"/>
  <c r="P522" i="6"/>
  <c r="BI518" i="6"/>
  <c r="BH518" i="6"/>
  <c r="BG518" i="6"/>
  <c r="BF518" i="6"/>
  <c r="T518" i="6"/>
  <c r="R518" i="6"/>
  <c r="P518" i="6"/>
  <c r="BI514" i="6"/>
  <c r="BH514" i="6"/>
  <c r="BG514" i="6"/>
  <c r="BF514" i="6"/>
  <c r="T514" i="6"/>
  <c r="R514" i="6"/>
  <c r="P514" i="6"/>
  <c r="BI510" i="6"/>
  <c r="BH510" i="6"/>
  <c r="BG510" i="6"/>
  <c r="BF510" i="6"/>
  <c r="T510" i="6"/>
  <c r="R510" i="6"/>
  <c r="P510" i="6"/>
  <c r="BI503" i="6"/>
  <c r="BH503" i="6"/>
  <c r="BG503" i="6"/>
  <c r="BF503" i="6"/>
  <c r="T503" i="6"/>
  <c r="R503" i="6"/>
  <c r="P503" i="6"/>
  <c r="BI500" i="6"/>
  <c r="BH500" i="6"/>
  <c r="BG500" i="6"/>
  <c r="BF500" i="6"/>
  <c r="T500" i="6"/>
  <c r="R500" i="6"/>
  <c r="P500" i="6"/>
  <c r="BI496" i="6"/>
  <c r="BH496" i="6"/>
  <c r="BG496" i="6"/>
  <c r="BF496" i="6"/>
  <c r="T496" i="6"/>
  <c r="R496" i="6"/>
  <c r="P496" i="6"/>
  <c r="BI492" i="6"/>
  <c r="BH492" i="6"/>
  <c r="BG492" i="6"/>
  <c r="BF492" i="6"/>
  <c r="T492" i="6"/>
  <c r="R492" i="6"/>
  <c r="P492" i="6"/>
  <c r="BI488" i="6"/>
  <c r="BH488" i="6"/>
  <c r="BG488" i="6"/>
  <c r="BF488" i="6"/>
  <c r="T488" i="6"/>
  <c r="R488" i="6"/>
  <c r="P488" i="6"/>
  <c r="BI483" i="6"/>
  <c r="BH483" i="6"/>
  <c r="BG483" i="6"/>
  <c r="BF483" i="6"/>
  <c r="T483" i="6"/>
  <c r="R483" i="6"/>
  <c r="P483" i="6"/>
  <c r="BI479" i="6"/>
  <c r="BH479" i="6"/>
  <c r="BG479" i="6"/>
  <c r="BF479" i="6"/>
  <c r="T479" i="6"/>
  <c r="R479" i="6"/>
  <c r="P479" i="6"/>
  <c r="BI476" i="6"/>
  <c r="BH476" i="6"/>
  <c r="BG476" i="6"/>
  <c r="BF476" i="6"/>
  <c r="T476" i="6"/>
  <c r="R476" i="6"/>
  <c r="P476" i="6"/>
  <c r="BI472" i="6"/>
  <c r="BH472" i="6"/>
  <c r="BG472" i="6"/>
  <c r="BF472" i="6"/>
  <c r="T472" i="6"/>
  <c r="R472" i="6"/>
  <c r="P472" i="6"/>
  <c r="BI469" i="6"/>
  <c r="BH469" i="6"/>
  <c r="BG469" i="6"/>
  <c r="BF469" i="6"/>
  <c r="T469" i="6"/>
  <c r="R469" i="6"/>
  <c r="P469" i="6"/>
  <c r="BI466" i="6"/>
  <c r="BH466" i="6"/>
  <c r="BG466" i="6"/>
  <c r="BF466" i="6"/>
  <c r="T466" i="6"/>
  <c r="R466" i="6"/>
  <c r="P466" i="6"/>
  <c r="BI462" i="6"/>
  <c r="BH462" i="6"/>
  <c r="BG462" i="6"/>
  <c r="BF462" i="6"/>
  <c r="T462" i="6"/>
  <c r="R462" i="6"/>
  <c r="P462" i="6"/>
  <c r="BI459" i="6"/>
  <c r="BH459" i="6"/>
  <c r="BG459" i="6"/>
  <c r="BF459" i="6"/>
  <c r="T459" i="6"/>
  <c r="R459" i="6"/>
  <c r="P459" i="6"/>
  <c r="BI455" i="6"/>
  <c r="BH455" i="6"/>
  <c r="BG455" i="6"/>
  <c r="BF455" i="6"/>
  <c r="T455" i="6"/>
  <c r="R455" i="6"/>
  <c r="P455" i="6"/>
  <c r="BI452" i="6"/>
  <c r="BH452" i="6"/>
  <c r="BG452" i="6"/>
  <c r="BF452" i="6"/>
  <c r="T452" i="6"/>
  <c r="R452" i="6"/>
  <c r="P452" i="6"/>
  <c r="BI448" i="6"/>
  <c r="BH448" i="6"/>
  <c r="BG448" i="6"/>
  <c r="BF448" i="6"/>
  <c r="T448" i="6"/>
  <c r="R448" i="6"/>
  <c r="P448" i="6"/>
  <c r="BI445" i="6"/>
  <c r="BH445" i="6"/>
  <c r="BG445" i="6"/>
  <c r="BF445" i="6"/>
  <c r="T445" i="6"/>
  <c r="R445" i="6"/>
  <c r="P445" i="6"/>
  <c r="BI442" i="6"/>
  <c r="BH442" i="6"/>
  <c r="BG442" i="6"/>
  <c r="BF442" i="6"/>
  <c r="T442" i="6"/>
  <c r="R442" i="6"/>
  <c r="P442" i="6"/>
  <c r="BI438" i="6"/>
  <c r="BH438" i="6"/>
  <c r="BG438" i="6"/>
  <c r="BF438" i="6"/>
  <c r="T438" i="6"/>
  <c r="R438" i="6"/>
  <c r="P438" i="6"/>
  <c r="BI435" i="6"/>
  <c r="BH435" i="6"/>
  <c r="BG435" i="6"/>
  <c r="BF435" i="6"/>
  <c r="T435" i="6"/>
  <c r="R435" i="6"/>
  <c r="P435" i="6"/>
  <c r="BI431" i="6"/>
  <c r="BH431" i="6"/>
  <c r="BG431" i="6"/>
  <c r="BF431" i="6"/>
  <c r="T431" i="6"/>
  <c r="R431" i="6"/>
  <c r="P431" i="6"/>
  <c r="BI428" i="6"/>
  <c r="BH428" i="6"/>
  <c r="BG428" i="6"/>
  <c r="BF428" i="6"/>
  <c r="T428" i="6"/>
  <c r="R428" i="6"/>
  <c r="P428" i="6"/>
  <c r="BI423" i="6"/>
  <c r="BH423" i="6"/>
  <c r="BG423" i="6"/>
  <c r="BF423" i="6"/>
  <c r="T423" i="6"/>
  <c r="R423" i="6"/>
  <c r="P423" i="6"/>
  <c r="BI418" i="6"/>
  <c r="BH418" i="6"/>
  <c r="BG418" i="6"/>
  <c r="BF418" i="6"/>
  <c r="T418" i="6"/>
  <c r="R418" i="6"/>
  <c r="P418" i="6"/>
  <c r="BI413" i="6"/>
  <c r="BH413" i="6"/>
  <c r="BG413" i="6"/>
  <c r="BF413" i="6"/>
  <c r="T413" i="6"/>
  <c r="R413" i="6"/>
  <c r="P413" i="6"/>
  <c r="BI408" i="6"/>
  <c r="BH408" i="6"/>
  <c r="BG408" i="6"/>
  <c r="BF408" i="6"/>
  <c r="T408" i="6"/>
  <c r="R408" i="6"/>
  <c r="P408" i="6"/>
  <c r="BI404" i="6"/>
  <c r="BH404" i="6"/>
  <c r="BG404" i="6"/>
  <c r="BF404" i="6"/>
  <c r="T404" i="6"/>
  <c r="R404" i="6"/>
  <c r="P404" i="6"/>
  <c r="BI400" i="6"/>
  <c r="BH400" i="6"/>
  <c r="BG400" i="6"/>
  <c r="BF400" i="6"/>
  <c r="T400" i="6"/>
  <c r="R400" i="6"/>
  <c r="P400" i="6"/>
  <c r="BI390" i="6"/>
  <c r="BH390" i="6"/>
  <c r="BG390" i="6"/>
  <c r="BF390" i="6"/>
  <c r="T390" i="6"/>
  <c r="R390" i="6"/>
  <c r="P390" i="6"/>
  <c r="BI386" i="6"/>
  <c r="BH386" i="6"/>
  <c r="BG386" i="6"/>
  <c r="BF386" i="6"/>
  <c r="T386" i="6"/>
  <c r="R386" i="6"/>
  <c r="P386" i="6"/>
  <c r="BI382" i="6"/>
  <c r="BH382" i="6"/>
  <c r="BG382" i="6"/>
  <c r="BF382" i="6"/>
  <c r="T382" i="6"/>
  <c r="R382" i="6"/>
  <c r="P382" i="6"/>
  <c r="BI378" i="6"/>
  <c r="BH378" i="6"/>
  <c r="BG378" i="6"/>
  <c r="BF378" i="6"/>
  <c r="T378" i="6"/>
  <c r="R378" i="6"/>
  <c r="P378" i="6"/>
  <c r="BI370" i="6"/>
  <c r="BH370" i="6"/>
  <c r="BG370" i="6"/>
  <c r="BF370" i="6"/>
  <c r="T370" i="6"/>
  <c r="R370" i="6"/>
  <c r="P370" i="6"/>
  <c r="BI362" i="6"/>
  <c r="BH362" i="6"/>
  <c r="BG362" i="6"/>
  <c r="BF362" i="6"/>
  <c r="T362" i="6"/>
  <c r="R362" i="6"/>
  <c r="P362" i="6"/>
  <c r="BI354" i="6"/>
  <c r="BH354" i="6"/>
  <c r="BG354" i="6"/>
  <c r="BF354" i="6"/>
  <c r="T354" i="6"/>
  <c r="R354" i="6"/>
  <c r="P354" i="6"/>
  <c r="BI349" i="6"/>
  <c r="BH349" i="6"/>
  <c r="BG349" i="6"/>
  <c r="BF349" i="6"/>
  <c r="T349" i="6"/>
  <c r="R349" i="6"/>
  <c r="P349" i="6"/>
  <c r="BI343" i="6"/>
  <c r="BH343" i="6"/>
  <c r="BG343" i="6"/>
  <c r="BF343" i="6"/>
  <c r="T343" i="6"/>
  <c r="R343" i="6"/>
  <c r="P343" i="6"/>
  <c r="BI335" i="6"/>
  <c r="BH335" i="6"/>
  <c r="BG335" i="6"/>
  <c r="BF335" i="6"/>
  <c r="T335" i="6"/>
  <c r="R335" i="6"/>
  <c r="P335" i="6"/>
  <c r="BI331" i="6"/>
  <c r="BH331" i="6"/>
  <c r="BG331" i="6"/>
  <c r="BF331" i="6"/>
  <c r="T331" i="6"/>
  <c r="R331" i="6"/>
  <c r="P331" i="6"/>
  <c r="BI325" i="6"/>
  <c r="BH325" i="6"/>
  <c r="BG325" i="6"/>
  <c r="BF325" i="6"/>
  <c r="T325" i="6"/>
  <c r="R325" i="6"/>
  <c r="P325" i="6"/>
  <c r="BI317" i="6"/>
  <c r="BH317" i="6"/>
  <c r="BG317" i="6"/>
  <c r="BF317" i="6"/>
  <c r="T317" i="6"/>
  <c r="R317" i="6"/>
  <c r="P317" i="6"/>
  <c r="BI309" i="6"/>
  <c r="BH309" i="6"/>
  <c r="BG309" i="6"/>
  <c r="BF309" i="6"/>
  <c r="T309" i="6"/>
  <c r="R309" i="6"/>
  <c r="P309" i="6"/>
  <c r="BI304" i="6"/>
  <c r="BH304" i="6"/>
  <c r="BG304" i="6"/>
  <c r="BF304" i="6"/>
  <c r="T304" i="6"/>
  <c r="R304" i="6"/>
  <c r="P304" i="6"/>
  <c r="BI299" i="6"/>
  <c r="BH299" i="6"/>
  <c r="BG299" i="6"/>
  <c r="BF299" i="6"/>
  <c r="T299" i="6"/>
  <c r="R299" i="6"/>
  <c r="P299" i="6"/>
  <c r="BI296" i="6"/>
  <c r="BH296" i="6"/>
  <c r="BG296" i="6"/>
  <c r="BF296" i="6"/>
  <c r="T296" i="6"/>
  <c r="R296" i="6"/>
  <c r="P296" i="6"/>
  <c r="BI292" i="6"/>
  <c r="BH292" i="6"/>
  <c r="BG292" i="6"/>
  <c r="BF292" i="6"/>
  <c r="T292" i="6"/>
  <c r="R292" i="6"/>
  <c r="P292" i="6"/>
  <c r="BI288" i="6"/>
  <c r="BH288" i="6"/>
  <c r="BG288" i="6"/>
  <c r="BF288" i="6"/>
  <c r="T288" i="6"/>
  <c r="R288" i="6"/>
  <c r="P288" i="6"/>
  <c r="BI282" i="6"/>
  <c r="BH282" i="6"/>
  <c r="BG282" i="6"/>
  <c r="BF282" i="6"/>
  <c r="T282" i="6"/>
  <c r="T281" i="6"/>
  <c r="R282" i="6"/>
  <c r="R281" i="6"/>
  <c r="P282" i="6"/>
  <c r="P281" i="6"/>
  <c r="BI276" i="6"/>
  <c r="BH276" i="6"/>
  <c r="BG276" i="6"/>
  <c r="BF276" i="6"/>
  <c r="T276" i="6"/>
  <c r="R276" i="6"/>
  <c r="P276" i="6"/>
  <c r="BI268" i="6"/>
  <c r="BH268" i="6"/>
  <c r="BG268" i="6"/>
  <c r="BF268" i="6"/>
  <c r="T268" i="6"/>
  <c r="R268" i="6"/>
  <c r="P268" i="6"/>
  <c r="BI258" i="6"/>
  <c r="BH258" i="6"/>
  <c r="BG258" i="6"/>
  <c r="BF258" i="6"/>
  <c r="T258" i="6"/>
  <c r="R258" i="6"/>
  <c r="P258" i="6"/>
  <c r="BI254" i="6"/>
  <c r="BH254" i="6"/>
  <c r="BG254" i="6"/>
  <c r="BF254" i="6"/>
  <c r="T254" i="6"/>
  <c r="R254" i="6"/>
  <c r="P254" i="6"/>
  <c r="BI249" i="6"/>
  <c r="BH249" i="6"/>
  <c r="BG249" i="6"/>
  <c r="BF249" i="6"/>
  <c r="T249" i="6"/>
  <c r="R249" i="6"/>
  <c r="P249" i="6"/>
  <c r="BI246" i="6"/>
  <c r="BH246" i="6"/>
  <c r="BG246" i="6"/>
  <c r="BF246" i="6"/>
  <c r="T246" i="6"/>
  <c r="R246" i="6"/>
  <c r="P246" i="6"/>
  <c r="BI243" i="6"/>
  <c r="BH243" i="6"/>
  <c r="BG243" i="6"/>
  <c r="BF243" i="6"/>
  <c r="T243" i="6"/>
  <c r="R243" i="6"/>
  <c r="P243" i="6"/>
  <c r="BI239" i="6"/>
  <c r="BH239" i="6"/>
  <c r="BG239" i="6"/>
  <c r="BF239" i="6"/>
  <c r="T239" i="6"/>
  <c r="R239" i="6"/>
  <c r="P239" i="6"/>
  <c r="BI235" i="6"/>
  <c r="BH235" i="6"/>
  <c r="BG235" i="6"/>
  <c r="BF235" i="6"/>
  <c r="T235" i="6"/>
  <c r="R235" i="6"/>
  <c r="P235" i="6"/>
  <c r="BI231" i="6"/>
  <c r="BH231" i="6"/>
  <c r="BG231" i="6"/>
  <c r="BF231" i="6"/>
  <c r="T231" i="6"/>
  <c r="R231" i="6"/>
  <c r="P231" i="6"/>
  <c r="BI227" i="6"/>
  <c r="BH227" i="6"/>
  <c r="BG227" i="6"/>
  <c r="BF227" i="6"/>
  <c r="T227" i="6"/>
  <c r="R227" i="6"/>
  <c r="P227" i="6"/>
  <c r="BI224" i="6"/>
  <c r="BH224" i="6"/>
  <c r="BG224" i="6"/>
  <c r="BF224" i="6"/>
  <c r="T224" i="6"/>
  <c r="R224" i="6"/>
  <c r="P224" i="6"/>
  <c r="BI220" i="6"/>
  <c r="BH220" i="6"/>
  <c r="BG220" i="6"/>
  <c r="BF220" i="6"/>
  <c r="T220" i="6"/>
  <c r="R220" i="6"/>
  <c r="P220" i="6"/>
  <c r="BI216" i="6"/>
  <c r="BH216" i="6"/>
  <c r="BG216" i="6"/>
  <c r="BF216" i="6"/>
  <c r="T216" i="6"/>
  <c r="R216" i="6"/>
  <c r="P216" i="6"/>
  <c r="BI212" i="6"/>
  <c r="BH212" i="6"/>
  <c r="BG212" i="6"/>
  <c r="BF212" i="6"/>
  <c r="T212" i="6"/>
  <c r="R212" i="6"/>
  <c r="P212" i="6"/>
  <c r="BI204" i="6"/>
  <c r="BH204" i="6"/>
  <c r="BG204" i="6"/>
  <c r="BF204" i="6"/>
  <c r="T204" i="6"/>
  <c r="R204" i="6"/>
  <c r="P204" i="6"/>
  <c r="BI200" i="6"/>
  <c r="BH200" i="6"/>
  <c r="BG200" i="6"/>
  <c r="BF200" i="6"/>
  <c r="T200" i="6"/>
  <c r="R200" i="6"/>
  <c r="P200" i="6"/>
  <c r="BI196" i="6"/>
  <c r="BH196" i="6"/>
  <c r="BG196" i="6"/>
  <c r="BF196" i="6"/>
  <c r="T196" i="6"/>
  <c r="R196" i="6"/>
  <c r="P196" i="6"/>
  <c r="BI192" i="6"/>
  <c r="BH192" i="6"/>
  <c r="BG192" i="6"/>
  <c r="BF192" i="6"/>
  <c r="T192" i="6"/>
  <c r="R192" i="6"/>
  <c r="P192" i="6"/>
  <c r="BI188" i="6"/>
  <c r="BH188" i="6"/>
  <c r="BG188" i="6"/>
  <c r="BF188" i="6"/>
  <c r="T188" i="6"/>
  <c r="R188" i="6"/>
  <c r="P188" i="6"/>
  <c r="BI181" i="6"/>
  <c r="BH181" i="6"/>
  <c r="BG181" i="6"/>
  <c r="BF181" i="6"/>
  <c r="T181" i="6"/>
  <c r="R181" i="6"/>
  <c r="P181" i="6"/>
  <c r="BI174" i="6"/>
  <c r="BH174" i="6"/>
  <c r="BG174" i="6"/>
  <c r="BF174" i="6"/>
  <c r="T174" i="6"/>
  <c r="R174" i="6"/>
  <c r="P174" i="6"/>
  <c r="BI167" i="6"/>
  <c r="BH167" i="6"/>
  <c r="BG167" i="6"/>
  <c r="BF167" i="6"/>
  <c r="T167" i="6"/>
  <c r="R167" i="6"/>
  <c r="P167" i="6"/>
  <c r="BI154" i="6"/>
  <c r="BH154" i="6"/>
  <c r="BG154" i="6"/>
  <c r="BF154" i="6"/>
  <c r="T154" i="6"/>
  <c r="R154" i="6"/>
  <c r="P154" i="6"/>
  <c r="BI147" i="6"/>
  <c r="BH147" i="6"/>
  <c r="BG147" i="6"/>
  <c r="BF147" i="6"/>
  <c r="T147" i="6"/>
  <c r="R147" i="6"/>
  <c r="P147" i="6"/>
  <c r="BI121" i="6"/>
  <c r="BH121" i="6"/>
  <c r="BG121" i="6"/>
  <c r="BF121" i="6"/>
  <c r="T121" i="6"/>
  <c r="R121" i="6"/>
  <c r="P121" i="6"/>
  <c r="BI106" i="6"/>
  <c r="BH106" i="6"/>
  <c r="BG106" i="6"/>
  <c r="BF106" i="6"/>
  <c r="T106" i="6"/>
  <c r="R106" i="6"/>
  <c r="P106" i="6"/>
  <c r="J100" i="6"/>
  <c r="J99" i="6"/>
  <c r="F99" i="6"/>
  <c r="F97" i="6"/>
  <c r="E95" i="6"/>
  <c r="J63" i="6"/>
  <c r="J62" i="6"/>
  <c r="F62" i="6"/>
  <c r="F60" i="6"/>
  <c r="E58" i="6"/>
  <c r="J22" i="6"/>
  <c r="E22" i="6"/>
  <c r="F63" i="6"/>
  <c r="J21" i="6"/>
  <c r="J16" i="6"/>
  <c r="J97" i="6"/>
  <c r="E7" i="6"/>
  <c r="E52" i="6"/>
  <c r="J41" i="5"/>
  <c r="J40" i="5"/>
  <c r="AY61" i="1"/>
  <c r="J39" i="5"/>
  <c r="AX61" i="1"/>
  <c r="BI103" i="5"/>
  <c r="BH103" i="5"/>
  <c r="BG103" i="5"/>
  <c r="BF103" i="5"/>
  <c r="T103" i="5"/>
  <c r="R103" i="5"/>
  <c r="P103" i="5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4" i="5"/>
  <c r="BH94" i="5"/>
  <c r="BG94" i="5"/>
  <c r="BF94" i="5"/>
  <c r="T94" i="5"/>
  <c r="R94" i="5"/>
  <c r="P94" i="5"/>
  <c r="J89" i="5"/>
  <c r="J88" i="5"/>
  <c r="F88" i="5"/>
  <c r="F86" i="5"/>
  <c r="E84" i="5"/>
  <c r="J63" i="5"/>
  <c r="J62" i="5"/>
  <c r="F62" i="5"/>
  <c r="F60" i="5"/>
  <c r="E58" i="5"/>
  <c r="J22" i="5"/>
  <c r="E22" i="5"/>
  <c r="F89" i="5"/>
  <c r="J21" i="5"/>
  <c r="J16" i="5"/>
  <c r="J60" i="5"/>
  <c r="E7" i="5"/>
  <c r="E78" i="5"/>
  <c r="J41" i="4"/>
  <c r="J40" i="4"/>
  <c r="AY60" i="1"/>
  <c r="J39" i="4"/>
  <c r="AX60" i="1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J89" i="4"/>
  <c r="J88" i="4"/>
  <c r="F88" i="4"/>
  <c r="F86" i="4"/>
  <c r="E84" i="4"/>
  <c r="J63" i="4"/>
  <c r="J62" i="4"/>
  <c r="F62" i="4"/>
  <c r="F60" i="4"/>
  <c r="E58" i="4"/>
  <c r="J22" i="4"/>
  <c r="E22" i="4"/>
  <c r="F63" i="4"/>
  <c r="J21" i="4"/>
  <c r="J16" i="4"/>
  <c r="J86" i="4"/>
  <c r="E7" i="4"/>
  <c r="E78" i="4"/>
  <c r="J41" i="3"/>
  <c r="J40" i="3"/>
  <c r="AY58" i="1"/>
  <c r="J39" i="3"/>
  <c r="AX58" i="1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T151" i="3"/>
  <c r="R152" i="3"/>
  <c r="R151" i="3"/>
  <c r="P152" i="3"/>
  <c r="P151" i="3"/>
  <c r="BI147" i="3"/>
  <c r="BH147" i="3"/>
  <c r="BG147" i="3"/>
  <c r="BF147" i="3"/>
  <c r="T147" i="3"/>
  <c r="T146" i="3"/>
  <c r="R147" i="3"/>
  <c r="R146" i="3"/>
  <c r="P147" i="3"/>
  <c r="P146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R128" i="3"/>
  <c r="P128" i="3"/>
  <c r="BI122" i="3"/>
  <c r="BH122" i="3"/>
  <c r="BG122" i="3"/>
  <c r="BF122" i="3"/>
  <c r="T122" i="3"/>
  <c r="R122" i="3"/>
  <c r="P122" i="3"/>
  <c r="BI118" i="3"/>
  <c r="BH118" i="3"/>
  <c r="BG118" i="3"/>
  <c r="BF118" i="3"/>
  <c r="T118" i="3"/>
  <c r="R118" i="3"/>
  <c r="P118" i="3"/>
  <c r="BI113" i="3"/>
  <c r="BH113" i="3"/>
  <c r="BG113" i="3"/>
  <c r="BF113" i="3"/>
  <c r="T113" i="3"/>
  <c r="R113" i="3"/>
  <c r="P113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J95" i="3"/>
  <c r="J94" i="3"/>
  <c r="F94" i="3"/>
  <c r="F92" i="3"/>
  <c r="E90" i="3"/>
  <c r="J63" i="3"/>
  <c r="J62" i="3"/>
  <c r="F62" i="3"/>
  <c r="F60" i="3"/>
  <c r="E58" i="3"/>
  <c r="J22" i="3"/>
  <c r="E22" i="3"/>
  <c r="F95" i="3"/>
  <c r="J21" i="3"/>
  <c r="J16" i="3"/>
  <c r="J92" i="3"/>
  <c r="E7" i="3"/>
  <c r="E84" i="3"/>
  <c r="J41" i="2"/>
  <c r="J40" i="2"/>
  <c r="AY57" i="1"/>
  <c r="J39" i="2"/>
  <c r="AX57" i="1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5" i="2"/>
  <c r="BH665" i="2"/>
  <c r="BG665" i="2"/>
  <c r="BF665" i="2"/>
  <c r="T665" i="2"/>
  <c r="R665" i="2"/>
  <c r="P665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4" i="2"/>
  <c r="BH654" i="2"/>
  <c r="BG654" i="2"/>
  <c r="BF654" i="2"/>
  <c r="T654" i="2"/>
  <c r="R654" i="2"/>
  <c r="P654" i="2"/>
  <c r="BI650" i="2"/>
  <c r="BH650" i="2"/>
  <c r="BG650" i="2"/>
  <c r="BF650" i="2"/>
  <c r="T650" i="2"/>
  <c r="R650" i="2"/>
  <c r="P650" i="2"/>
  <c r="BI646" i="2"/>
  <c r="BH646" i="2"/>
  <c r="BG646" i="2"/>
  <c r="BF646" i="2"/>
  <c r="T646" i="2"/>
  <c r="R646" i="2"/>
  <c r="P646" i="2"/>
  <c r="BI642" i="2"/>
  <c r="BH642" i="2"/>
  <c r="BG642" i="2"/>
  <c r="BF642" i="2"/>
  <c r="T642" i="2"/>
  <c r="R642" i="2"/>
  <c r="P642" i="2"/>
  <c r="BI638" i="2"/>
  <c r="BH638" i="2"/>
  <c r="BG638" i="2"/>
  <c r="BF638" i="2"/>
  <c r="T638" i="2"/>
  <c r="R638" i="2"/>
  <c r="P638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7" i="2"/>
  <c r="BH627" i="2"/>
  <c r="BG627" i="2"/>
  <c r="BF627" i="2"/>
  <c r="T627" i="2"/>
  <c r="R627" i="2"/>
  <c r="P627" i="2"/>
  <c r="BI622" i="2"/>
  <c r="BH622" i="2"/>
  <c r="BG622" i="2"/>
  <c r="BF622" i="2"/>
  <c r="T622" i="2"/>
  <c r="R622" i="2"/>
  <c r="P622" i="2"/>
  <c r="BI617" i="2"/>
  <c r="BH617" i="2"/>
  <c r="BG617" i="2"/>
  <c r="BF617" i="2"/>
  <c r="T617" i="2"/>
  <c r="R617" i="2"/>
  <c r="P617" i="2"/>
  <c r="BI612" i="2"/>
  <c r="BH612" i="2"/>
  <c r="BG612" i="2"/>
  <c r="BF612" i="2"/>
  <c r="T612" i="2"/>
  <c r="R612" i="2"/>
  <c r="P612" i="2"/>
  <c r="BI609" i="2"/>
  <c r="BH609" i="2"/>
  <c r="BG609" i="2"/>
  <c r="BF609" i="2"/>
  <c r="T609" i="2"/>
  <c r="R609" i="2"/>
  <c r="P609" i="2"/>
  <c r="BI605" i="2"/>
  <c r="BH605" i="2"/>
  <c r="BG605" i="2"/>
  <c r="BF605" i="2"/>
  <c r="T605" i="2"/>
  <c r="R605" i="2"/>
  <c r="P605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73" i="2"/>
  <c r="BH573" i="2"/>
  <c r="BG573" i="2"/>
  <c r="BF573" i="2"/>
  <c r="T573" i="2"/>
  <c r="R573" i="2"/>
  <c r="P573" i="2"/>
  <c r="BI570" i="2"/>
  <c r="BH570" i="2"/>
  <c r="BG570" i="2"/>
  <c r="BF570" i="2"/>
  <c r="T570" i="2"/>
  <c r="R570" i="2"/>
  <c r="P570" i="2"/>
  <c r="BI566" i="2"/>
  <c r="BH566" i="2"/>
  <c r="BG566" i="2"/>
  <c r="BF566" i="2"/>
  <c r="T566" i="2"/>
  <c r="R566" i="2"/>
  <c r="P566" i="2"/>
  <c r="BI562" i="2"/>
  <c r="BH562" i="2"/>
  <c r="BG562" i="2"/>
  <c r="BF562" i="2"/>
  <c r="T562" i="2"/>
  <c r="R562" i="2"/>
  <c r="P562" i="2"/>
  <c r="BI552" i="2"/>
  <c r="BH552" i="2"/>
  <c r="BG552" i="2"/>
  <c r="BF552" i="2"/>
  <c r="T552" i="2"/>
  <c r="R552" i="2"/>
  <c r="P552" i="2"/>
  <c r="BI548" i="2"/>
  <c r="BH548" i="2"/>
  <c r="BG548" i="2"/>
  <c r="BF548" i="2"/>
  <c r="T548" i="2"/>
  <c r="R548" i="2"/>
  <c r="P548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29" i="2"/>
  <c r="BH529" i="2"/>
  <c r="BG529" i="2"/>
  <c r="BF529" i="2"/>
  <c r="T529" i="2"/>
  <c r="R529" i="2"/>
  <c r="P529" i="2"/>
  <c r="BI525" i="2"/>
  <c r="BH525" i="2"/>
  <c r="BG525" i="2"/>
  <c r="BF525" i="2"/>
  <c r="T525" i="2"/>
  <c r="R525" i="2"/>
  <c r="P525" i="2"/>
  <c r="BI519" i="2"/>
  <c r="BH519" i="2"/>
  <c r="BG519" i="2"/>
  <c r="BF519" i="2"/>
  <c r="T519" i="2"/>
  <c r="R519" i="2"/>
  <c r="P519" i="2"/>
  <c r="BI513" i="2"/>
  <c r="BH513" i="2"/>
  <c r="BG513" i="2"/>
  <c r="BF513" i="2"/>
  <c r="T513" i="2"/>
  <c r="R513" i="2"/>
  <c r="P513" i="2"/>
  <c r="BI508" i="2"/>
  <c r="BH508" i="2"/>
  <c r="BG508" i="2"/>
  <c r="BF508" i="2"/>
  <c r="T508" i="2"/>
  <c r="R508" i="2"/>
  <c r="P508" i="2"/>
  <c r="BI504" i="2"/>
  <c r="BH504" i="2"/>
  <c r="BG504" i="2"/>
  <c r="BF504" i="2"/>
  <c r="T504" i="2"/>
  <c r="R504" i="2"/>
  <c r="P504" i="2"/>
  <c r="BI499" i="2"/>
  <c r="BH499" i="2"/>
  <c r="BG499" i="2"/>
  <c r="BF499" i="2"/>
  <c r="T499" i="2"/>
  <c r="T498" i="2"/>
  <c r="R499" i="2"/>
  <c r="R498" i="2"/>
  <c r="P499" i="2"/>
  <c r="P498" i="2"/>
  <c r="BI494" i="2"/>
  <c r="BH494" i="2"/>
  <c r="BG494" i="2"/>
  <c r="BF494" i="2"/>
  <c r="T494" i="2"/>
  <c r="R494" i="2"/>
  <c r="P494" i="2"/>
  <c r="BI490" i="2"/>
  <c r="BH490" i="2"/>
  <c r="BG490" i="2"/>
  <c r="BF490" i="2"/>
  <c r="T490" i="2"/>
  <c r="R490" i="2"/>
  <c r="P490" i="2"/>
  <c r="BI478" i="2"/>
  <c r="BH478" i="2"/>
  <c r="BG478" i="2"/>
  <c r="BF478" i="2"/>
  <c r="T478" i="2"/>
  <c r="R478" i="2"/>
  <c r="P478" i="2"/>
  <c r="BI474" i="2"/>
  <c r="BH474" i="2"/>
  <c r="BG474" i="2"/>
  <c r="BF474" i="2"/>
  <c r="T474" i="2"/>
  <c r="R474" i="2"/>
  <c r="P474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48" i="2"/>
  <c r="BH448" i="2"/>
  <c r="BG448" i="2"/>
  <c r="BF448" i="2"/>
  <c r="T448" i="2"/>
  <c r="R448" i="2"/>
  <c r="P448" i="2"/>
  <c r="BI442" i="2"/>
  <c r="BH442" i="2"/>
  <c r="BG442" i="2"/>
  <c r="BF442" i="2"/>
  <c r="T442" i="2"/>
  <c r="R442" i="2"/>
  <c r="P442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25" i="2"/>
  <c r="BH425" i="2"/>
  <c r="BG425" i="2"/>
  <c r="BF425" i="2"/>
  <c r="T425" i="2"/>
  <c r="R425" i="2"/>
  <c r="P425" i="2"/>
  <c r="BI421" i="2"/>
  <c r="BH421" i="2"/>
  <c r="BG421" i="2"/>
  <c r="BF421" i="2"/>
  <c r="T421" i="2"/>
  <c r="R421" i="2"/>
  <c r="P421" i="2"/>
  <c r="BI416" i="2"/>
  <c r="BH416" i="2"/>
  <c r="BG416" i="2"/>
  <c r="BF416" i="2"/>
  <c r="T416" i="2"/>
  <c r="R416" i="2"/>
  <c r="P416" i="2"/>
  <c r="BI404" i="2"/>
  <c r="BH404" i="2"/>
  <c r="BG404" i="2"/>
  <c r="BF404" i="2"/>
  <c r="T404" i="2"/>
  <c r="R404" i="2"/>
  <c r="P404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R372" i="2"/>
  <c r="P372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2" i="2"/>
  <c r="BH342" i="2"/>
  <c r="BG342" i="2"/>
  <c r="BF342" i="2"/>
  <c r="T342" i="2"/>
  <c r="R342" i="2"/>
  <c r="P342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19" i="2"/>
  <c r="BH319" i="2"/>
  <c r="BG319" i="2"/>
  <c r="BF319" i="2"/>
  <c r="T319" i="2"/>
  <c r="T318" i="2"/>
  <c r="R319" i="2"/>
  <c r="R318" i="2"/>
  <c r="P319" i="2"/>
  <c r="P318" i="2"/>
  <c r="BI313" i="2"/>
  <c r="BH313" i="2"/>
  <c r="BG313" i="2"/>
  <c r="BF313" i="2"/>
  <c r="T313" i="2"/>
  <c r="R313" i="2"/>
  <c r="P313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85" i="2"/>
  <c r="BH285" i="2"/>
  <c r="BG285" i="2"/>
  <c r="BF285" i="2"/>
  <c r="T285" i="2"/>
  <c r="R285" i="2"/>
  <c r="P285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1" i="2"/>
  <c r="BH191" i="2"/>
  <c r="BG191" i="2"/>
  <c r="BF191" i="2"/>
  <c r="T191" i="2"/>
  <c r="R191" i="2"/>
  <c r="P191" i="2"/>
  <c r="BI179" i="2"/>
  <c r="BH179" i="2"/>
  <c r="BG179" i="2"/>
  <c r="BF179" i="2"/>
  <c r="T179" i="2"/>
  <c r="R179" i="2"/>
  <c r="P179" i="2"/>
  <c r="BI167" i="2"/>
  <c r="BH167" i="2"/>
  <c r="BG167" i="2"/>
  <c r="BF167" i="2"/>
  <c r="T167" i="2"/>
  <c r="R167" i="2"/>
  <c r="P167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24" i="2"/>
  <c r="BH124" i="2"/>
  <c r="BG124" i="2"/>
  <c r="BF124" i="2"/>
  <c r="T124" i="2"/>
  <c r="R124" i="2"/>
  <c r="P124" i="2"/>
  <c r="BI111" i="2"/>
  <c r="BH111" i="2"/>
  <c r="BG111" i="2"/>
  <c r="BF111" i="2"/>
  <c r="T111" i="2"/>
  <c r="R111" i="2"/>
  <c r="P111" i="2"/>
  <c r="J105" i="2"/>
  <c r="J104" i="2"/>
  <c r="F104" i="2"/>
  <c r="F102" i="2"/>
  <c r="E100" i="2"/>
  <c r="J63" i="2"/>
  <c r="J62" i="2"/>
  <c r="F62" i="2"/>
  <c r="F60" i="2"/>
  <c r="E58" i="2"/>
  <c r="J22" i="2"/>
  <c r="E22" i="2"/>
  <c r="F63" i="2"/>
  <c r="J21" i="2"/>
  <c r="J16" i="2"/>
  <c r="J102" i="2"/>
  <c r="E7" i="2"/>
  <c r="E94" i="2"/>
  <c r="L50" i="1"/>
  <c r="AM50" i="1"/>
  <c r="AM49" i="1"/>
  <c r="L49" i="1"/>
  <c r="AM47" i="1"/>
  <c r="L47" i="1"/>
  <c r="L45" i="1"/>
  <c r="L44" i="1"/>
  <c r="J359" i="2"/>
  <c r="BK207" i="2"/>
  <c r="BK513" i="2"/>
  <c r="J94" i="4"/>
  <c r="BK243" i="6"/>
  <c r="BK382" i="6"/>
  <c r="J243" i="6"/>
  <c r="BK562" i="2"/>
  <c r="J313" i="2"/>
  <c r="J638" i="2"/>
  <c r="BK653" i="6"/>
  <c r="J404" i="6"/>
  <c r="J121" i="6"/>
  <c r="BK192" i="6"/>
  <c r="J461" i="2"/>
  <c r="BK355" i="2"/>
  <c r="J609" i="2"/>
  <c r="BK152" i="3"/>
  <c r="BK590" i="6"/>
  <c r="BK335" i="6"/>
  <c r="J514" i="6"/>
  <c r="J469" i="6"/>
  <c r="J631" i="2"/>
  <c r="J448" i="2"/>
  <c r="BK525" i="2"/>
  <c r="J97" i="4"/>
  <c r="BK418" i="6"/>
  <c r="BK599" i="6"/>
  <c r="BK476" i="6"/>
  <c r="J94" i="7"/>
  <c r="BK669" i="2"/>
  <c r="BK336" i="2"/>
  <c r="BK167" i="3"/>
  <c r="BK624" i="6"/>
  <c r="BK582" i="6"/>
  <c r="BK246" i="6"/>
  <c r="BK239" i="6"/>
  <c r="BK394" i="2"/>
  <c r="BK442" i="2"/>
  <c r="BK328" i="2"/>
  <c r="J138" i="3"/>
  <c r="J614" i="6"/>
  <c r="J567" i="6"/>
  <c r="BK438" i="6"/>
  <c r="J400" i="6"/>
  <c r="J659" i="2"/>
  <c r="BK570" i="2"/>
  <c r="BK534" i="2"/>
  <c r="J452" i="6"/>
  <c r="J431" i="6"/>
  <c r="J590" i="6"/>
  <c r="J97" i="7"/>
  <c r="J672" i="2"/>
  <c r="BK251" i="2"/>
  <c r="BK537" i="2"/>
  <c r="J118" i="3"/>
  <c r="BK567" i="6"/>
  <c r="BK632" i="6"/>
  <c r="J386" i="6"/>
  <c r="BK292" i="6"/>
  <c r="BK215" i="2"/>
  <c r="J669" i="2"/>
  <c r="BK363" i="2"/>
  <c r="BK163" i="3"/>
  <c r="J658" i="6"/>
  <c r="BK309" i="6"/>
  <c r="BK325" i="6"/>
  <c r="BK499" i="2"/>
  <c r="BK313" i="2"/>
  <c r="BK590" i="2"/>
  <c r="BK109" i="3"/>
  <c r="BK455" i="6"/>
  <c r="J448" i="6"/>
  <c r="J103" i="7"/>
  <c r="BK389" i="2"/>
  <c r="BK659" i="2"/>
  <c r="J142" i="3"/>
  <c r="BK479" i="6"/>
  <c r="J268" i="6"/>
  <c r="BK235" i="6"/>
  <c r="BK188" i="6"/>
  <c r="BK332" i="2"/>
  <c r="J259" i="2"/>
  <c r="J634" i="2"/>
  <c r="J167" i="3"/>
  <c r="J459" i="6"/>
  <c r="J335" i="6"/>
  <c r="J599" i="6"/>
  <c r="J106" i="8"/>
  <c r="J319" i="2"/>
  <c r="BK638" i="2"/>
  <c r="BK494" i="2"/>
  <c r="BK100" i="5"/>
  <c r="BK423" i="6"/>
  <c r="BK602" i="6"/>
  <c r="BK288" i="6"/>
  <c r="BK461" i="2"/>
  <c r="BK519" i="2"/>
  <c r="J587" i="2"/>
  <c r="BK203" i="2"/>
  <c r="J97" i="5"/>
  <c r="J227" i="6"/>
  <c r="BK268" i="6"/>
  <c r="J167" i="6"/>
  <c r="BK94" i="8"/>
  <c r="J332" i="2"/>
  <c r="BK617" i="2"/>
  <c r="AS64" i="1"/>
  <c r="J408" i="6"/>
  <c r="J212" i="6"/>
  <c r="BK609" i="2"/>
  <c r="J478" i="2"/>
  <c r="BK111" i="2"/>
  <c r="J133" i="3"/>
  <c r="J488" i="6"/>
  <c r="J196" i="6"/>
  <c r="J564" i="6"/>
  <c r="BK428" i="6"/>
  <c r="BK634" i="2"/>
  <c r="J433" i="2"/>
  <c r="BK211" i="2"/>
  <c r="BK105" i="3"/>
  <c r="J413" i="6"/>
  <c r="J522" i="6"/>
  <c r="BK510" i="6"/>
  <c r="BK103" i="8"/>
  <c r="J605" i="2"/>
  <c r="J570" i="2"/>
  <c r="J372" i="2"/>
  <c r="BK94" i="5"/>
  <c r="J224" i="6"/>
  <c r="J331" i="6"/>
  <c r="J235" i="6"/>
  <c r="J665" i="2"/>
  <c r="AS59" i="1"/>
  <c r="J483" i="6"/>
  <c r="J204" i="6"/>
  <c r="J258" i="6"/>
  <c r="J654" i="2"/>
  <c r="BK157" i="2"/>
  <c r="J548" i="2"/>
  <c r="J147" i="3"/>
  <c r="J536" i="6"/>
  <c r="BK636" i="6"/>
  <c r="BK224" i="6"/>
  <c r="BK106" i="8"/>
  <c r="J244" i="2"/>
  <c r="J416" i="2"/>
  <c r="J191" i="2"/>
  <c r="BK142" i="3"/>
  <c r="BK628" i="6"/>
  <c r="BK660" i="6"/>
  <c r="BK212" i="6"/>
  <c r="J500" i="6"/>
  <c r="J622" i="2"/>
  <c r="BK305" i="2"/>
  <c r="J215" i="2"/>
  <c r="J355" i="2"/>
  <c r="BK128" i="3"/>
  <c r="BK488" i="6"/>
  <c r="BK408" i="6"/>
  <c r="BK154" i="6"/>
  <c r="BK254" i="6"/>
  <c r="BK474" i="2"/>
  <c r="J157" i="2"/>
  <c r="BK448" i="2"/>
  <c r="BK319" i="2"/>
  <c r="J552" i="6"/>
  <c r="J548" i="6"/>
  <c r="J299" i="6"/>
  <c r="J103" i="8"/>
  <c r="J363" i="2"/>
  <c r="BK627" i="2"/>
  <c r="BK469" i="2"/>
  <c r="BK122" i="3"/>
  <c r="BK442" i="6"/>
  <c r="BK106" i="6"/>
  <c r="J496" i="6"/>
  <c r="J593" i="2"/>
  <c r="J379" i="2"/>
  <c r="J617" i="2"/>
  <c r="J157" i="3"/>
  <c r="J362" i="6"/>
  <c r="BK370" i="6"/>
  <c r="J466" i="6"/>
  <c r="BK362" i="6"/>
  <c r="J203" i="2"/>
  <c r="J499" i="2"/>
  <c r="BK504" i="2"/>
  <c r="BK138" i="3"/>
  <c r="BK276" i="6"/>
  <c r="BK299" i="6"/>
  <c r="J276" i="6"/>
  <c r="J179" i="2"/>
  <c r="BK433" i="2"/>
  <c r="J305" i="2"/>
  <c r="BK147" i="3"/>
  <c r="BK586" i="6"/>
  <c r="BK317" i="6"/>
  <c r="BK331" i="6"/>
  <c r="J435" i="6"/>
  <c r="J263" i="2"/>
  <c r="BK622" i="2"/>
  <c r="J394" i="2"/>
  <c r="J389" i="2"/>
  <c r="BK97" i="5"/>
  <c r="BK526" i="6"/>
  <c r="J354" i="6"/>
  <c r="BK106" i="7"/>
  <c r="J425" i="2"/>
  <c r="J469" i="2"/>
  <c r="J342" i="2"/>
  <c r="J128" i="3"/>
  <c r="J292" i="6"/>
  <c r="BK503" i="6"/>
  <c r="J632" i="6"/>
  <c r="BK379" i="2"/>
  <c r="BK421" i="2"/>
  <c r="BK383" i="2"/>
  <c r="BK244" i="2"/>
  <c r="J510" i="6"/>
  <c r="J636" i="6"/>
  <c r="BK413" i="6"/>
  <c r="J106" i="7"/>
  <c r="J255" i="2"/>
  <c r="BK285" i="2"/>
  <c r="BK555" i="6"/>
  <c r="J582" i="6"/>
  <c r="BK231" i="6"/>
  <c r="BK174" i="6"/>
  <c r="BK278" i="2"/>
  <c r="BK372" i="2"/>
  <c r="J267" i="2"/>
  <c r="J167" i="2"/>
  <c r="BK400" i="6"/>
  <c r="BK536" i="6"/>
  <c r="J526" i="6"/>
  <c r="BK196" i="6"/>
  <c r="BK642" i="2"/>
  <c r="J324" i="2"/>
  <c r="BK270" i="2"/>
  <c r="BK492" i="6"/>
  <c r="BK564" i="6"/>
  <c r="J602" i="6"/>
  <c r="J154" i="6"/>
  <c r="BK167" i="2"/>
  <c r="BK376" i="2"/>
  <c r="J113" i="3"/>
  <c r="J479" i="6"/>
  <c r="J624" i="6"/>
  <c r="BK462" i="6"/>
  <c r="J100" i="7"/>
  <c r="J111" i="2"/>
  <c r="J240" i="2"/>
  <c r="BK404" i="2"/>
  <c r="BK548" i="6"/>
  <c r="J586" i="6"/>
  <c r="J423" i="6"/>
  <c r="BK548" i="2"/>
  <c r="J437" i="2"/>
  <c r="J376" i="2"/>
  <c r="BK159" i="3"/>
  <c r="J518" i="6"/>
  <c r="BK452" i="6"/>
  <c r="BK349" i="6"/>
  <c r="J570" i="6"/>
  <c r="BK552" i="2"/>
  <c r="BK573" i="2"/>
  <c r="J273" i="2"/>
  <c r="J627" i="2"/>
  <c r="BK496" i="6"/>
  <c r="BK483" i="6"/>
  <c r="J442" i="6"/>
  <c r="BK121" i="6"/>
  <c r="J207" i="2"/>
  <c r="J650" i="2"/>
  <c r="BK191" i="2"/>
  <c r="J519" i="2"/>
  <c r="BK641" i="6"/>
  <c r="J106" i="6"/>
  <c r="J216" i="6"/>
  <c r="BK343" i="6"/>
  <c r="BK181" i="6"/>
  <c r="BK529" i="2"/>
  <c r="J404" i="2"/>
  <c r="BK416" i="2"/>
  <c r="J100" i="5"/>
  <c r="BK227" i="6"/>
  <c r="BK431" i="6"/>
  <c r="BK390" i="6"/>
  <c r="BK103" i="7"/>
  <c r="BK593" i="2"/>
  <c r="BK248" i="2"/>
  <c r="BK179" i="2"/>
  <c r="J645" i="6"/>
  <c r="J188" i="6"/>
  <c r="J390" i="6"/>
  <c r="BK216" i="6"/>
  <c r="J383" i="2"/>
  <c r="J552" i="2"/>
  <c r="J504" i="2"/>
  <c r="BK133" i="3"/>
  <c r="J555" i="6"/>
  <c r="J605" i="6"/>
  <c r="J445" i="6"/>
  <c r="J109" i="7"/>
  <c r="BK240" i="2"/>
  <c r="J211" i="2"/>
  <c r="BK263" i="2"/>
  <c r="J378" i="6"/>
  <c r="BK204" i="6"/>
  <c r="BK448" i="6"/>
  <c r="BK508" i="2"/>
  <c r="BK359" i="2"/>
  <c r="J328" i="2"/>
  <c r="J309" i="6"/>
  <c r="J660" i="6"/>
  <c r="BK386" i="6"/>
  <c r="J246" i="6"/>
  <c r="J442" i="2"/>
  <c r="J661" i="2"/>
  <c r="BK255" i="2"/>
  <c r="J109" i="3"/>
  <c r="J231" i="6"/>
  <c r="J181" i="6"/>
  <c r="BK532" i="6"/>
  <c r="J612" i="2"/>
  <c r="J153" i="2"/>
  <c r="BK342" i="2"/>
  <c r="BK94" i="4"/>
  <c r="J438" i="6"/>
  <c r="J418" i="6"/>
  <c r="BK378" i="6"/>
  <c r="J288" i="6"/>
  <c r="J124" i="2"/>
  <c r="J346" i="2"/>
  <c r="J474" i="2"/>
  <c r="BK101" i="3"/>
  <c r="J296" i="6"/>
  <c r="J476" i="6"/>
  <c r="BK614" i="6"/>
  <c r="J532" i="6"/>
  <c r="BK109" i="7"/>
  <c r="J270" i="2"/>
  <c r="BK654" i="2"/>
  <c r="BK113" i="3"/>
  <c r="BK459" i="6"/>
  <c r="J147" i="6"/>
  <c r="J492" i="6"/>
  <c r="BK100" i="8"/>
  <c r="J285" i="2"/>
  <c r="J513" i="2"/>
  <c r="J336" i="2"/>
  <c r="BK167" i="6"/>
  <c r="J325" i="6"/>
  <c r="BK645" i="6"/>
  <c r="BK514" i="6"/>
  <c r="BK100" i="7"/>
  <c r="BK584" i="2"/>
  <c r="J508" i="2"/>
  <c r="BK124" i="2"/>
  <c r="J595" i="6"/>
  <c r="J472" i="6"/>
  <c r="BK147" i="6"/>
  <c r="J249" i="6"/>
  <c r="J94" i="8"/>
  <c r="BK425" i="2"/>
  <c r="BK665" i="2"/>
  <c r="BK118" i="3"/>
  <c r="J544" i="6"/>
  <c r="BK522" i="6"/>
  <c r="J653" i="6"/>
  <c r="BK466" i="6"/>
  <c r="BK605" i="2"/>
  <c r="BK612" i="2"/>
  <c r="J465" i="2"/>
  <c r="J105" i="3"/>
  <c r="BK435" i="6"/>
  <c r="BK472" i="6"/>
  <c r="BK544" i="6"/>
  <c r="BK631" i="2"/>
  <c r="BK478" i="2"/>
  <c r="J590" i="2"/>
  <c r="BK273" i="2"/>
  <c r="J649" i="6"/>
  <c r="J304" i="6"/>
  <c r="J174" i="6"/>
  <c r="BK354" i="6"/>
  <c r="BK661" i="2"/>
  <c r="J646" i="2"/>
  <c r="BK300" i="2"/>
  <c r="BK587" i="2"/>
  <c r="J101" i="3"/>
  <c r="BK500" i="6"/>
  <c r="BK282" i="6"/>
  <c r="J628" i="6"/>
  <c r="F41" i="7"/>
  <c r="J282" i="6"/>
  <c r="BK570" i="6"/>
  <c r="BK404" i="6"/>
  <c r="BK672" i="2"/>
  <c r="BK490" i="2"/>
  <c r="J248" i="2"/>
  <c r="J152" i="3"/>
  <c r="J382" i="6"/>
  <c r="BK595" i="6"/>
  <c r="BK304" i="6"/>
  <c r="J537" i="2"/>
  <c r="BK350" i="2"/>
  <c r="BK324" i="2"/>
  <c r="BK170" i="3"/>
  <c r="BK469" i="6"/>
  <c r="BK296" i="6"/>
  <c r="BK258" i="6"/>
  <c r="J100" i="8"/>
  <c r="BK346" i="2"/>
  <c r="BK566" i="2"/>
  <c r="J163" i="3"/>
  <c r="BK103" i="5"/>
  <c r="J220" i="6"/>
  <c r="BK200" i="6"/>
  <c r="J200" i="6"/>
  <c r="BK650" i="2"/>
  <c r="J584" i="2"/>
  <c r="J278" i="2"/>
  <c r="J122" i="3"/>
  <c r="BK518" i="6"/>
  <c r="BK552" i="6"/>
  <c r="BK97" i="8"/>
  <c r="J494" i="2"/>
  <c r="J525" i="2"/>
  <c r="BK153" i="2"/>
  <c r="J94" i="5"/>
  <c r="J239" i="6"/>
  <c r="BK605" i="6"/>
  <c r="BK94" i="7"/>
  <c r="J350" i="2"/>
  <c r="BK267" i="2"/>
  <c r="J251" i="2"/>
  <c r="BK157" i="3"/>
  <c r="BK658" i="6"/>
  <c r="J462" i="6"/>
  <c r="BK220" i="6"/>
  <c r="J300" i="2"/>
  <c r="J421" i="2"/>
  <c r="J562" i="2"/>
  <c r="J159" i="3"/>
  <c r="J349" i="6"/>
  <c r="BK649" i="6"/>
  <c r="J503" i="6"/>
  <c r="J490" i="2"/>
  <c r="J534" i="2"/>
  <c r="J573" i="2"/>
  <c r="J566" i="2"/>
  <c r="J170" i="3"/>
  <c r="BK97" i="4"/>
  <c r="J428" i="6"/>
  <c r="J455" i="6"/>
  <c r="J254" i="6"/>
  <c r="J97" i="8"/>
  <c r="BK437" i="2"/>
  <c r="BK259" i="2"/>
  <c r="J642" i="2"/>
  <c r="J641" i="6"/>
  <c r="J317" i="6"/>
  <c r="BK249" i="6"/>
  <c r="J370" i="6"/>
  <c r="BK646" i="2"/>
  <c r="J529" i="2"/>
  <c r="BK465" i="2"/>
  <c r="J103" i="5"/>
  <c r="J343" i="6"/>
  <c r="BK445" i="6"/>
  <c r="J192" i="6"/>
  <c r="BK97" i="7"/>
  <c r="BK110" i="2" l="1"/>
  <c r="J110" i="2"/>
  <c r="J69" i="2" s="1"/>
  <c r="T323" i="2"/>
  <c r="T349" i="2"/>
  <c r="R388" i="2"/>
  <c r="R432" i="2"/>
  <c r="T533" i="2"/>
  <c r="BK664" i="2"/>
  <c r="J664" i="2"/>
  <c r="J84" i="2" s="1"/>
  <c r="P156" i="3"/>
  <c r="T253" i="6"/>
  <c r="R316" i="6"/>
  <c r="BK348" i="6"/>
  <c r="J348" i="6"/>
  <c r="J74" i="6" s="1"/>
  <c r="BK412" i="6"/>
  <c r="J412" i="6" s="1"/>
  <c r="J76" i="6" s="1"/>
  <c r="BK623" i="6"/>
  <c r="J623" i="6"/>
  <c r="J78" i="6" s="1"/>
  <c r="P93" i="7"/>
  <c r="P92" i="7" s="1"/>
  <c r="AU65" i="1" s="1"/>
  <c r="T277" i="2"/>
  <c r="R358" i="2"/>
  <c r="R447" i="2"/>
  <c r="BK503" i="2"/>
  <c r="J503" i="2" s="1"/>
  <c r="J79" i="2" s="1"/>
  <c r="BK626" i="2"/>
  <c r="J626" i="2"/>
  <c r="J81" i="2" s="1"/>
  <c r="T664" i="2"/>
  <c r="T663" i="2" s="1"/>
  <c r="T162" i="3"/>
  <c r="T161" i="3" s="1"/>
  <c r="R93" i="5"/>
  <c r="R92" i="5" s="1"/>
  <c r="P253" i="6"/>
  <c r="T316" i="6"/>
  <c r="P348" i="6"/>
  <c r="P412" i="6"/>
  <c r="T623" i="6"/>
  <c r="P277" i="2"/>
  <c r="P358" i="2"/>
  <c r="BK447" i="2"/>
  <c r="J447" i="2"/>
  <c r="J77" i="2" s="1"/>
  <c r="P503" i="2"/>
  <c r="P626" i="2"/>
  <c r="R664" i="2"/>
  <c r="R663" i="2" s="1"/>
  <c r="R100" i="3"/>
  <c r="BK162" i="3"/>
  <c r="J162" i="3"/>
  <c r="J74" i="3" s="1"/>
  <c r="BK93" i="4"/>
  <c r="BK92" i="4" s="1"/>
  <c r="J92" i="4" s="1"/>
  <c r="J67" i="4" s="1"/>
  <c r="BK93" i="5"/>
  <c r="BK92" i="5"/>
  <c r="J92" i="5" s="1"/>
  <c r="T105" i="6"/>
  <c r="R287" i="6"/>
  <c r="P369" i="6"/>
  <c r="BK495" i="6"/>
  <c r="J495" i="6" s="1"/>
  <c r="J77" i="6" s="1"/>
  <c r="R657" i="6"/>
  <c r="T110" i="2"/>
  <c r="P323" i="2"/>
  <c r="P349" i="2"/>
  <c r="P388" i="2"/>
  <c r="P432" i="2"/>
  <c r="P533" i="2"/>
  <c r="P658" i="2"/>
  <c r="R162" i="3"/>
  <c r="R161" i="3"/>
  <c r="R105" i="6"/>
  <c r="T287" i="6"/>
  <c r="T369" i="6"/>
  <c r="R495" i="6"/>
  <c r="P657" i="6"/>
  <c r="R93" i="7"/>
  <c r="R92" i="7" s="1"/>
  <c r="P110" i="2"/>
  <c r="BK323" i="2"/>
  <c r="J323" i="2"/>
  <c r="J72" i="2" s="1"/>
  <c r="T358" i="2"/>
  <c r="T447" i="2"/>
  <c r="T503" i="2"/>
  <c r="T626" i="2"/>
  <c r="T658" i="2"/>
  <c r="R156" i="3"/>
  <c r="P93" i="4"/>
  <c r="P92" i="4" s="1"/>
  <c r="AU60" i="1" s="1"/>
  <c r="T93" i="5"/>
  <c r="T92" i="5"/>
  <c r="R253" i="6"/>
  <c r="BK316" i="6"/>
  <c r="J316" i="6" s="1"/>
  <c r="J73" i="6" s="1"/>
  <c r="T348" i="6"/>
  <c r="T412" i="6"/>
  <c r="R623" i="6"/>
  <c r="T93" i="7"/>
  <c r="T92" i="7" s="1"/>
  <c r="BK93" i="8"/>
  <c r="BK92" i="8" s="1"/>
  <c r="J92" i="8" s="1"/>
  <c r="J67" i="8" s="1"/>
  <c r="R277" i="2"/>
  <c r="BK358" i="2"/>
  <c r="J358" i="2"/>
  <c r="J74" i="2" s="1"/>
  <c r="P447" i="2"/>
  <c r="R503" i="2"/>
  <c r="R626" i="2"/>
  <c r="R658" i="2"/>
  <c r="P100" i="3"/>
  <c r="P99" i="3" s="1"/>
  <c r="T156" i="3"/>
  <c r="R93" i="4"/>
  <c r="R92" i="4"/>
  <c r="BK105" i="6"/>
  <c r="J105" i="6"/>
  <c r="J69" i="6" s="1"/>
  <c r="P316" i="6"/>
  <c r="R348" i="6"/>
  <c r="R412" i="6"/>
  <c r="P623" i="6"/>
  <c r="P93" i="8"/>
  <c r="P92" i="8" s="1"/>
  <c r="AU66" i="1" s="1"/>
  <c r="R110" i="2"/>
  <c r="R323" i="2"/>
  <c r="R109" i="2" s="1"/>
  <c r="R108" i="2" s="1"/>
  <c r="R349" i="2"/>
  <c r="BK388" i="2"/>
  <c r="J388" i="2" s="1"/>
  <c r="J75" i="2" s="1"/>
  <c r="BK432" i="2"/>
  <c r="J432" i="2"/>
  <c r="J76" i="2" s="1"/>
  <c r="R533" i="2"/>
  <c r="BK658" i="2"/>
  <c r="J658" i="2"/>
  <c r="J82" i="2" s="1"/>
  <c r="T100" i="3"/>
  <c r="T99" i="3" s="1"/>
  <c r="T98" i="3" s="1"/>
  <c r="BK156" i="3"/>
  <c r="J156" i="3"/>
  <c r="J72" i="3" s="1"/>
  <c r="P105" i="6"/>
  <c r="BK287" i="6"/>
  <c r="J287" i="6"/>
  <c r="J72" i="6" s="1"/>
  <c r="R369" i="6"/>
  <c r="P495" i="6"/>
  <c r="T657" i="6"/>
  <c r="R93" i="8"/>
  <c r="R92" i="8"/>
  <c r="BK277" i="2"/>
  <c r="J277" i="2"/>
  <c r="J70" i="2" s="1"/>
  <c r="BK349" i="2"/>
  <c r="J349" i="2" s="1"/>
  <c r="J73" i="2" s="1"/>
  <c r="T388" i="2"/>
  <c r="T432" i="2"/>
  <c r="BK533" i="2"/>
  <c r="J533" i="2"/>
  <c r="J80" i="2" s="1"/>
  <c r="P664" i="2"/>
  <c r="P663" i="2" s="1"/>
  <c r="BK100" i="3"/>
  <c r="J100" i="3" s="1"/>
  <c r="J69" i="3" s="1"/>
  <c r="P162" i="3"/>
  <c r="P161" i="3"/>
  <c r="T93" i="4"/>
  <c r="T92" i="4"/>
  <c r="P93" i="5"/>
  <c r="P92" i="5"/>
  <c r="AU61" i="1" s="1"/>
  <c r="BK253" i="6"/>
  <c r="J253" i="6" s="1"/>
  <c r="J70" i="6" s="1"/>
  <c r="P287" i="6"/>
  <c r="BK369" i="6"/>
  <c r="J369" i="6" s="1"/>
  <c r="J75" i="6" s="1"/>
  <c r="T495" i="6"/>
  <c r="BK657" i="6"/>
  <c r="J657" i="6" s="1"/>
  <c r="J79" i="6" s="1"/>
  <c r="BK93" i="7"/>
  <c r="J93" i="7"/>
  <c r="J68" i="7" s="1"/>
  <c r="T93" i="8"/>
  <c r="T92" i="8" s="1"/>
  <c r="BK146" i="3"/>
  <c r="J146" i="3" s="1"/>
  <c r="J70" i="3" s="1"/>
  <c r="BK498" i="2"/>
  <c r="J498" i="2"/>
  <c r="J78" i="2" s="1"/>
  <c r="BK151" i="3"/>
  <c r="J151" i="3" s="1"/>
  <c r="J71" i="3" s="1"/>
  <c r="BK281" i="6"/>
  <c r="J281" i="6"/>
  <c r="J71" i="6" s="1"/>
  <c r="BK318" i="2"/>
  <c r="J318" i="2" s="1"/>
  <c r="J71" i="2" s="1"/>
  <c r="BK92" i="7"/>
  <c r="J92" i="7"/>
  <c r="J67" i="7" s="1"/>
  <c r="E52" i="8"/>
  <c r="F89" i="8"/>
  <c r="BE97" i="8"/>
  <c r="BE100" i="8"/>
  <c r="BE103" i="8"/>
  <c r="BE106" i="8"/>
  <c r="J86" i="8"/>
  <c r="BE94" i="8"/>
  <c r="F89" i="7"/>
  <c r="BE97" i="7"/>
  <c r="BK104" i="6"/>
  <c r="J104" i="6" s="1"/>
  <c r="J68" i="6" s="1"/>
  <c r="E52" i="7"/>
  <c r="J60" i="7"/>
  <c r="BE94" i="7"/>
  <c r="BE109" i="7"/>
  <c r="BE100" i="7"/>
  <c r="BE103" i="7"/>
  <c r="BE106" i="7"/>
  <c r="BD65" i="1"/>
  <c r="J60" i="6"/>
  <c r="BE106" i="6"/>
  <c r="BE231" i="6"/>
  <c r="BE309" i="6"/>
  <c r="BE413" i="6"/>
  <c r="BE455" i="6"/>
  <c r="BE459" i="6"/>
  <c r="BE472" i="6"/>
  <c r="BE476" i="6"/>
  <c r="BE479" i="6"/>
  <c r="BE544" i="6"/>
  <c r="BE552" i="6"/>
  <c r="BE555" i="6"/>
  <c r="BE586" i="6"/>
  <c r="E89" i="6"/>
  <c r="BE282" i="6"/>
  <c r="BE343" i="6"/>
  <c r="BE445" i="6"/>
  <c r="BE483" i="6"/>
  <c r="BE518" i="6"/>
  <c r="BE564" i="6"/>
  <c r="BE582" i="6"/>
  <c r="BE590" i="6"/>
  <c r="BE624" i="6"/>
  <c r="BE641" i="6"/>
  <c r="J93" i="5"/>
  <c r="J68" i="5" s="1"/>
  <c r="BE174" i="6"/>
  <c r="BE216" i="6"/>
  <c r="BE268" i="6"/>
  <c r="BE276" i="6"/>
  <c r="BE288" i="6"/>
  <c r="BE428" i="6"/>
  <c r="BE448" i="6"/>
  <c r="BE488" i="6"/>
  <c r="BE492" i="6"/>
  <c r="BE496" i="6"/>
  <c r="F100" i="6"/>
  <c r="BE227" i="6"/>
  <c r="BE243" i="6"/>
  <c r="BE258" i="6"/>
  <c r="BE335" i="6"/>
  <c r="BE354" i="6"/>
  <c r="BE418" i="6"/>
  <c r="BE423" i="6"/>
  <c r="BE431" i="6"/>
  <c r="BE435" i="6"/>
  <c r="BE500" i="6"/>
  <c r="BE632" i="6"/>
  <c r="BE660" i="6"/>
  <c r="BE192" i="6"/>
  <c r="BE239" i="6"/>
  <c r="BE292" i="6"/>
  <c r="BE349" i="6"/>
  <c r="BE378" i="6"/>
  <c r="BE382" i="6"/>
  <c r="BE390" i="6"/>
  <c r="BE404" i="6"/>
  <c r="BE438" i="6"/>
  <c r="BE514" i="6"/>
  <c r="BE628" i="6"/>
  <c r="BE645" i="6"/>
  <c r="BE658" i="6"/>
  <c r="BE167" i="6"/>
  <c r="BE246" i="6"/>
  <c r="BE254" i="6"/>
  <c r="BE296" i="6"/>
  <c r="BE386" i="6"/>
  <c r="BE400" i="6"/>
  <c r="BE469" i="6"/>
  <c r="BE536" i="6"/>
  <c r="BE548" i="6"/>
  <c r="BE602" i="6"/>
  <c r="BE614" i="6"/>
  <c r="BE649" i="6"/>
  <c r="BE154" i="6"/>
  <c r="BE181" i="6"/>
  <c r="BE188" i="6"/>
  <c r="BE204" i="6"/>
  <c r="BE235" i="6"/>
  <c r="BE304" i="6"/>
  <c r="BE325" i="6"/>
  <c r="BE362" i="6"/>
  <c r="BE442" i="6"/>
  <c r="BE452" i="6"/>
  <c r="BE466" i="6"/>
  <c r="BE503" i="6"/>
  <c r="BE510" i="6"/>
  <c r="BE522" i="6"/>
  <c r="BE532" i="6"/>
  <c r="BE595" i="6"/>
  <c r="BE599" i="6"/>
  <c r="BE605" i="6"/>
  <c r="BE653" i="6"/>
  <c r="BE121" i="6"/>
  <c r="BE147" i="6"/>
  <c r="BE196" i="6"/>
  <c r="BE200" i="6"/>
  <c r="BE212" i="6"/>
  <c r="BE220" i="6"/>
  <c r="BE224" i="6"/>
  <c r="BE249" i="6"/>
  <c r="BE299" i="6"/>
  <c r="BE317" i="6"/>
  <c r="BE331" i="6"/>
  <c r="BE370" i="6"/>
  <c r="BE408" i="6"/>
  <c r="BE462" i="6"/>
  <c r="BE526" i="6"/>
  <c r="BE567" i="6"/>
  <c r="BE570" i="6"/>
  <c r="BE636" i="6"/>
  <c r="F63" i="5"/>
  <c r="J86" i="5"/>
  <c r="BE94" i="5"/>
  <c r="BE100" i="5"/>
  <c r="BE103" i="5"/>
  <c r="E52" i="5"/>
  <c r="J93" i="4"/>
  <c r="J68" i="4" s="1"/>
  <c r="BE97" i="5"/>
  <c r="BK161" i="3"/>
  <c r="J161" i="3"/>
  <c r="J73" i="3" s="1"/>
  <c r="F89" i="4"/>
  <c r="E52" i="4"/>
  <c r="BE97" i="4"/>
  <c r="J60" i="4"/>
  <c r="BE94" i="4"/>
  <c r="BK663" i="2"/>
  <c r="J663" i="2"/>
  <c r="J83" i="2" s="1"/>
  <c r="J60" i="3"/>
  <c r="BE118" i="3"/>
  <c r="E52" i="3"/>
  <c r="F63" i="3"/>
  <c r="BE142" i="3"/>
  <c r="BE152" i="3"/>
  <c r="BK109" i="2"/>
  <c r="J109" i="2" s="1"/>
  <c r="J68" i="2" s="1"/>
  <c r="BE105" i="3"/>
  <c r="BE163" i="3"/>
  <c r="BE113" i="3"/>
  <c r="BE128" i="3"/>
  <c r="BE138" i="3"/>
  <c r="BE159" i="3"/>
  <c r="BE167" i="3"/>
  <c r="BE170" i="3"/>
  <c r="BE101" i="3"/>
  <c r="BE122" i="3"/>
  <c r="BE147" i="3"/>
  <c r="BE157" i="3"/>
  <c r="BE109" i="3"/>
  <c r="BE133" i="3"/>
  <c r="F105" i="2"/>
  <c r="BE153" i="2"/>
  <c r="BE248" i="2"/>
  <c r="BE251" i="2"/>
  <c r="BE267" i="2"/>
  <c r="BE285" i="2"/>
  <c r="BE313" i="2"/>
  <c r="BE346" i="2"/>
  <c r="BE469" i="2"/>
  <c r="BE474" i="2"/>
  <c r="BE562" i="2"/>
  <c r="BE566" i="2"/>
  <c r="J60" i="2"/>
  <c r="BE203" i="2"/>
  <c r="BE332" i="2"/>
  <c r="BE379" i="2"/>
  <c r="BE437" i="2"/>
  <c r="BE529" i="2"/>
  <c r="BE570" i="2"/>
  <c r="BE584" i="2"/>
  <c r="BE661" i="2"/>
  <c r="E52" i="2"/>
  <c r="BE157" i="2"/>
  <c r="BE167" i="2"/>
  <c r="BE207" i="2"/>
  <c r="BE342" i="2"/>
  <c r="BE416" i="2"/>
  <c r="BE421" i="2"/>
  <c r="BE442" i="2"/>
  <c r="BE465" i="2"/>
  <c r="BE490" i="2"/>
  <c r="BE605" i="2"/>
  <c r="BE609" i="2"/>
  <c r="BE631" i="2"/>
  <c r="BE638" i="2"/>
  <c r="BE646" i="2"/>
  <c r="BE650" i="2"/>
  <c r="BE654" i="2"/>
  <c r="BE669" i="2"/>
  <c r="BE672" i="2"/>
  <c r="BE111" i="2"/>
  <c r="BE255" i="2"/>
  <c r="BE300" i="2"/>
  <c r="BE359" i="2"/>
  <c r="BE372" i="2"/>
  <c r="BE552" i="2"/>
  <c r="BE593" i="2"/>
  <c r="BE612" i="2"/>
  <c r="BE665" i="2"/>
  <c r="BE124" i="2"/>
  <c r="BE179" i="2"/>
  <c r="BE191" i="2"/>
  <c r="BE215" i="2"/>
  <c r="BE240" i="2"/>
  <c r="BE278" i="2"/>
  <c r="BE319" i="2"/>
  <c r="BE324" i="2"/>
  <c r="BE336" i="2"/>
  <c r="BE383" i="2"/>
  <c r="BE389" i="2"/>
  <c r="BE537" i="2"/>
  <c r="BE587" i="2"/>
  <c r="BE634" i="2"/>
  <c r="BE211" i="2"/>
  <c r="BE259" i="2"/>
  <c r="BE263" i="2"/>
  <c r="BE273" i="2"/>
  <c r="BE425" i="2"/>
  <c r="BE448" i="2"/>
  <c r="BE461" i="2"/>
  <c r="BE504" i="2"/>
  <c r="BE525" i="2"/>
  <c r="BE548" i="2"/>
  <c r="BE590" i="2"/>
  <c r="BE627" i="2"/>
  <c r="BE305" i="2"/>
  <c r="BE350" i="2"/>
  <c r="BE355" i="2"/>
  <c r="BE363" i="2"/>
  <c r="BE404" i="2"/>
  <c r="BE478" i="2"/>
  <c r="BE499" i="2"/>
  <c r="BE519" i="2"/>
  <c r="BE534" i="2"/>
  <c r="BE622" i="2"/>
  <c r="BE642" i="2"/>
  <c r="BE244" i="2"/>
  <c r="BE270" i="2"/>
  <c r="BE328" i="2"/>
  <c r="BE376" i="2"/>
  <c r="BE394" i="2"/>
  <c r="BE433" i="2"/>
  <c r="BE494" i="2"/>
  <c r="BE508" i="2"/>
  <c r="BE513" i="2"/>
  <c r="BE573" i="2"/>
  <c r="BE617" i="2"/>
  <c r="BE659" i="2"/>
  <c r="F38" i="3"/>
  <c r="BA58" i="1"/>
  <c r="F39" i="3"/>
  <c r="BB58" i="1"/>
  <c r="F41" i="4"/>
  <c r="BD60" i="1"/>
  <c r="F40" i="4"/>
  <c r="BC60" i="1"/>
  <c r="F39" i="5"/>
  <c r="BB61" i="1"/>
  <c r="J38" i="7"/>
  <c r="AW65" i="1"/>
  <c r="F40" i="8"/>
  <c r="BC66" i="1"/>
  <c r="F41" i="8"/>
  <c r="BD66" i="1"/>
  <c r="J34" i="4"/>
  <c r="F38" i="2"/>
  <c r="BA57" i="1"/>
  <c r="F38" i="8"/>
  <c r="BA66" i="1"/>
  <c r="F38" i="7"/>
  <c r="BA65" i="1" s="1"/>
  <c r="F41" i="5"/>
  <c r="BD61" i="1" s="1"/>
  <c r="F41" i="6"/>
  <c r="BD63" i="1" s="1"/>
  <c r="F40" i="6"/>
  <c r="BC63" i="1" s="1"/>
  <c r="F38" i="4"/>
  <c r="BA60" i="1" s="1"/>
  <c r="J38" i="6"/>
  <c r="AW63" i="1" s="1"/>
  <c r="F39" i="4"/>
  <c r="BB60" i="1" s="1"/>
  <c r="F41" i="2"/>
  <c r="BD57" i="1" s="1"/>
  <c r="F40" i="7"/>
  <c r="BC65" i="1" s="1"/>
  <c r="F40" i="2"/>
  <c r="BC57" i="1" s="1"/>
  <c r="F39" i="2"/>
  <c r="BB57" i="1" s="1"/>
  <c r="J38" i="8"/>
  <c r="AW66" i="1" s="1"/>
  <c r="F39" i="7"/>
  <c r="BB65" i="1" s="1"/>
  <c r="AS62" i="1"/>
  <c r="F38" i="5"/>
  <c r="BA61" i="1"/>
  <c r="AS56" i="1"/>
  <c r="AS55" i="1"/>
  <c r="AS54" i="1" s="1"/>
  <c r="F41" i="3"/>
  <c r="BD58" i="1" s="1"/>
  <c r="J38" i="4"/>
  <c r="AW60" i="1" s="1"/>
  <c r="J38" i="5"/>
  <c r="AW61" i="1" s="1"/>
  <c r="F38" i="6"/>
  <c r="BA63" i="1" s="1"/>
  <c r="F39" i="8"/>
  <c r="BB66" i="1" s="1"/>
  <c r="J38" i="3"/>
  <c r="AW58" i="1" s="1"/>
  <c r="F40" i="3"/>
  <c r="BC58" i="1" s="1"/>
  <c r="F40" i="5"/>
  <c r="BC61" i="1" s="1"/>
  <c r="J38" i="2"/>
  <c r="AW57" i="1"/>
  <c r="F39" i="6"/>
  <c r="BB63" i="1"/>
  <c r="BD64" i="1" l="1"/>
  <c r="J34" i="5"/>
  <c r="J67" i="5"/>
  <c r="BK99" i="3"/>
  <c r="BK98" i="3" s="1"/>
  <c r="J98" i="3" s="1"/>
  <c r="J67" i="3" s="1"/>
  <c r="P104" i="6"/>
  <c r="P103" i="6"/>
  <c r="AU63" i="1" s="1"/>
  <c r="AU62" i="1" s="1"/>
  <c r="R99" i="3"/>
  <c r="R98" i="3" s="1"/>
  <c r="T104" i="6"/>
  <c r="T103" i="6" s="1"/>
  <c r="R104" i="6"/>
  <c r="R103" i="6" s="1"/>
  <c r="P98" i="3"/>
  <c r="AU58" i="1" s="1"/>
  <c r="P109" i="2"/>
  <c r="P108" i="2" s="1"/>
  <c r="AU57" i="1" s="1"/>
  <c r="T109" i="2"/>
  <c r="T108" i="2"/>
  <c r="AG60" i="1"/>
  <c r="J93" i="8"/>
  <c r="J68" i="8" s="1"/>
  <c r="BK103" i="6"/>
  <c r="J103" i="6" s="1"/>
  <c r="J34" i="6" s="1"/>
  <c r="AG63" i="1" s="1"/>
  <c r="AG61" i="1"/>
  <c r="BK108" i="2"/>
  <c r="J108" i="2"/>
  <c r="J67" i="2" s="1"/>
  <c r="F37" i="3"/>
  <c r="AZ58" i="1" s="1"/>
  <c r="J34" i="8"/>
  <c r="AG66" i="1" s="1"/>
  <c r="BD59" i="1"/>
  <c r="J37" i="2"/>
  <c r="AV57" i="1"/>
  <c r="AT57" i="1" s="1"/>
  <c r="AU64" i="1"/>
  <c r="J37" i="6"/>
  <c r="AV63" i="1" s="1"/>
  <c r="AT63" i="1" s="1"/>
  <c r="F37" i="2"/>
  <c r="AZ57" i="1"/>
  <c r="F37" i="5"/>
  <c r="AZ61" i="1"/>
  <c r="J37" i="3"/>
  <c r="AV58" i="1"/>
  <c r="AT58" i="1" s="1"/>
  <c r="J37" i="4"/>
  <c r="AV60" i="1" s="1"/>
  <c r="AT60" i="1" s="1"/>
  <c r="AN60" i="1" s="1"/>
  <c r="J37" i="5"/>
  <c r="AV61" i="1" s="1"/>
  <c r="AT61" i="1" s="1"/>
  <c r="BA59" i="1"/>
  <c r="AW59" i="1" s="1"/>
  <c r="BC64" i="1"/>
  <c r="AY64" i="1" s="1"/>
  <c r="BD62" i="1"/>
  <c r="AU59" i="1"/>
  <c r="AG59" i="1"/>
  <c r="BB64" i="1"/>
  <c r="AX64" i="1"/>
  <c r="J34" i="7"/>
  <c r="AG65" i="1"/>
  <c r="J37" i="8"/>
  <c r="AV66" i="1"/>
  <c r="AT66" i="1" s="1"/>
  <c r="F37" i="8"/>
  <c r="AZ66" i="1"/>
  <c r="BA64" i="1"/>
  <c r="AW64" i="1"/>
  <c r="F37" i="7"/>
  <c r="AZ65" i="1"/>
  <c r="F37" i="6"/>
  <c r="AZ63" i="1"/>
  <c r="BB59" i="1"/>
  <c r="AX59" i="1"/>
  <c r="F37" i="4"/>
  <c r="AZ60" i="1"/>
  <c r="BC59" i="1"/>
  <c r="AY59" i="1"/>
  <c r="J37" i="7"/>
  <c r="AV65" i="1"/>
  <c r="AT65" i="1" s="1"/>
  <c r="AN66" i="1" l="1"/>
  <c r="AN61" i="1"/>
  <c r="J34" i="3"/>
  <c r="AG58" i="1" s="1"/>
  <c r="J99" i="3"/>
  <c r="J68" i="3" s="1"/>
  <c r="AN65" i="1"/>
  <c r="J43" i="8"/>
  <c r="AN63" i="1"/>
  <c r="J67" i="6"/>
  <c r="J43" i="7"/>
  <c r="J43" i="6"/>
  <c r="J43" i="5"/>
  <c r="AN58" i="1"/>
  <c r="J43" i="4"/>
  <c r="J43" i="3"/>
  <c r="AU56" i="1"/>
  <c r="AU55" i="1"/>
  <c r="AU54" i="1" s="1"/>
  <c r="BB56" i="1"/>
  <c r="BC62" i="1"/>
  <c r="AY62" i="1"/>
  <c r="AZ64" i="1"/>
  <c r="AV64" i="1"/>
  <c r="AT64" i="1" s="1"/>
  <c r="BD56" i="1"/>
  <c r="BC56" i="1"/>
  <c r="AG64" i="1"/>
  <c r="AZ59" i="1"/>
  <c r="AV59" i="1"/>
  <c r="AT59" i="1" s="1"/>
  <c r="AN59" i="1" s="1"/>
  <c r="BA56" i="1"/>
  <c r="AW56" i="1"/>
  <c r="J34" i="2"/>
  <c r="AG57" i="1"/>
  <c r="AG56" i="1" s="1"/>
  <c r="BB62" i="1"/>
  <c r="AX62" i="1" s="1"/>
  <c r="BA62" i="1"/>
  <c r="AW62" i="1" s="1"/>
  <c r="J43" i="2" l="1"/>
  <c r="AN57" i="1"/>
  <c r="AN64" i="1"/>
  <c r="AG62" i="1"/>
  <c r="AY56" i="1"/>
  <c r="AX56" i="1"/>
  <c r="BA55" i="1"/>
  <c r="AW55" i="1"/>
  <c r="BD55" i="1"/>
  <c r="BD54" i="1"/>
  <c r="W33" i="1" s="1"/>
  <c r="BC55" i="1"/>
  <c r="AY55" i="1" s="1"/>
  <c r="AZ56" i="1"/>
  <c r="AV56" i="1" s="1"/>
  <c r="AT56" i="1" s="1"/>
  <c r="AN56" i="1" s="1"/>
  <c r="AZ62" i="1"/>
  <c r="AV62" i="1" s="1"/>
  <c r="AT62" i="1" s="1"/>
  <c r="BB55" i="1"/>
  <c r="AX55" i="1" s="1"/>
  <c r="AN62" i="1" l="1"/>
  <c r="AG55" i="1"/>
  <c r="AG54" i="1"/>
  <c r="AK26" i="1" s="1"/>
  <c r="BA54" i="1"/>
  <c r="W30" i="1" s="1"/>
  <c r="AZ55" i="1"/>
  <c r="AZ54" i="1" s="1"/>
  <c r="W29" i="1" s="1"/>
  <c r="BC54" i="1"/>
  <c r="AY54" i="1"/>
  <c r="BB54" i="1"/>
  <c r="AX54" i="1"/>
  <c r="W32" i="1" l="1"/>
  <c r="AV54" i="1"/>
  <c r="AK29" i="1"/>
  <c r="AW54" i="1"/>
  <c r="AK30" i="1"/>
  <c r="AV55" i="1"/>
  <c r="AT55" i="1"/>
  <c r="AN55" i="1" s="1"/>
  <c r="W31" i="1"/>
  <c r="AK35" i="1" l="1"/>
  <c r="AT54" i="1"/>
  <c r="AN54" i="1"/>
</calcChain>
</file>

<file path=xl/sharedStrings.xml><?xml version="1.0" encoding="utf-8"?>
<sst xmlns="http://schemas.openxmlformats.org/spreadsheetml/2006/main" count="13675" uniqueCount="1484">
  <si>
    <t>Export Komplet</t>
  </si>
  <si>
    <t>VZ</t>
  </si>
  <si>
    <t>2.0</t>
  </si>
  <si>
    <t>ZAMOK</t>
  </si>
  <si>
    <t>False</t>
  </si>
  <si>
    <t>{3c8ffc6b-b537-477c-a12d-106c1f3d30af}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</si>
  <si>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</si>
  <si>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</si>
  <si>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</si>
  <si>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</si>
  <si>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</si>
  <si>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</si>
  <si>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</si>
  <si>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</si>
  <si>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231016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</si>
  <si>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</si>
  <si>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</si>
  <si>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Město Šternberk - Chodníky Krakořice</t>
  </si>
  <si>
    <t>0,1</t>
  </si>
  <si>
    <t>KSO:</t>
  </si>
  <si>
    <t>822 29 39</t>
  </si>
  <si>
    <t>CC-CZ:</t>
  </si>
  <si>
    <t>21121</t>
  </si>
  <si>
    <t>1</t>
  </si>
  <si>
    <t>Místo:</t>
  </si>
  <si>
    <t>Krakořice</t>
  </si>
  <si>
    <t>Datum:</t>
  </si>
  <si>
    <t>16. 10. 2023</t>
  </si>
  <si>
    <t>CZ-CPV:</t>
  </si>
  <si>
    <t>45000000-7</t>
  </si>
  <si>
    <t>CZ-CPA:</t>
  </si>
  <si>
    <t>42.11.10</t>
  </si>
  <si>
    <t>Zadavatel:</t>
  </si>
  <si>
    <t>IČ:</t>
  </si>
  <si>
    <t/>
  </si>
  <si>
    <t>Město Šternberk,Horní náměstí 16,Šternberk</t>
  </si>
  <si>
    <t>DIČ:</t>
  </si>
  <si>
    <t>Uchazeč:</t>
  </si>
  <si>
    <t>Vyplň údaj</t>
  </si>
  <si>
    <t>True</t>
  </si>
  <si>
    <t>Projektant:</t>
  </si>
  <si>
    <t>Printes-Atelier,s.r.o., Mostní 1876/11a, Přerov</t>
  </si>
  <si>
    <t>Zpracovatel:</t>
  </si>
  <si>
    <t>Kucek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</si>
  <si>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</si>
  <si>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</si>
  <si>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</si>
  <si>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</si>
  <si>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</si>
  <si>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</si>
  <si>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</si>
  <si>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</si>
  <si>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</si>
  <si>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</si>
  <si>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</si>
  <si>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</si>
  <si>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</si>
  <si>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</si>
  <si>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</si>
  <si>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</si>
  <si>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</si>
  <si>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</si>
  <si>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</si>
  <si>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</si>
  <si>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</si>
  <si>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</si>
  <si>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</si>
  <si>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</si>
  <si>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</si>
  <si>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</si>
  <si>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</si>
  <si>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</si>
  <si>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</si>
  <si>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</si>
  <si>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</si>
  <si>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</si>
  <si>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</si>
  <si>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</si>
  <si>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</si>
  <si>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</si>
  <si>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</si>
  <si>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</si>
  <si>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</si>
  <si>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</si>
  <si>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</si>
  <si>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Komunikace, chodníky a zpevněné plochy</t>
  </si>
  <si>
    <t>STA</t>
  </si>
  <si>
    <t>{3b2a295f-0482-4e6d-80bd-e64b06c373e8}</t>
  </si>
  <si>
    <t>2</t>
  </si>
  <si>
    <t>01</t>
  </si>
  <si>
    <t xml:space="preserve">Způsobilé výdaje </t>
  </si>
  <si>
    <t>Soupis</t>
  </si>
  <si>
    <t>{19a39295-eaf6-4f33-a3d9-dbfc84d8b9fd}</t>
  </si>
  <si>
    <t>/</t>
  </si>
  <si>
    <t xml:space="preserve"> SO 101</t>
  </si>
  <si>
    <t>Komunikace, chodníky a zpevněné plochy - způsobilé výdaje hlavní</t>
  </si>
  <si>
    <t>3</t>
  </si>
  <si>
    <t>{b4cf84dc-0053-4847-9e5e-99f8c942cf54}</t>
  </si>
  <si>
    <t xml:space="preserve"> SO 101.1</t>
  </si>
  <si>
    <t>Komunikace, chodníky a zpevněné plochy - způsobilé výdaje vedlejší</t>
  </si>
  <si>
    <t>{28ce1992-d51e-4df4-8feb-78e2eb36930c}</t>
  </si>
  <si>
    <t>VRN</t>
  </si>
  <si>
    <t>Vedlejší a ostatní rozpočtové náklady</t>
  </si>
  <si>
    <t>{4f54dae1-6405-4a86-aecf-14c41a482c41}</t>
  </si>
  <si>
    <t>ON.1</t>
  </si>
  <si>
    <t>Ostatní náklady</t>
  </si>
  <si>
    <t>4</t>
  </si>
  <si>
    <t>{4e67696e-e6ff-430a-8f29-9a89373cb66f}</t>
  </si>
  <si>
    <t>VRN.1</t>
  </si>
  <si>
    <t>Vedlejší rozpočtové náklady</t>
  </si>
  <si>
    <t>{9fed34a1-6884-48d3-9158-062f68267cbc}</t>
  </si>
  <si>
    <t>02</t>
  </si>
  <si>
    <t>Nezpůsobilé výdaje</t>
  </si>
  <si>
    <t>{eff6660d-e14c-4a11-abcb-f5bd7e772124}</t>
  </si>
  <si>
    <t>Komunikace, chodníky a zpevněné plochy - nezpůsobilé výdaje</t>
  </si>
  <si>
    <t>{50c425d8-7e99-4096-9a71-3bd788ee89b4}</t>
  </si>
  <si>
    <t>{0a9df790-566f-4623-8234-d7f46daa4142}</t>
  </si>
  <si>
    <t>{d909e6a4-dca5-4b4a-a8da-8b777539e031}</t>
  </si>
  <si>
    <t>{9cdcca45-6fea-4300-a0df-176127227218}</t>
  </si>
  <si>
    <t>KRYCÍ LIST SOUPISU PRACÍ</t>
  </si>
  <si>
    <t>Objekt:</t>
  </si>
  <si>
    <t>SO 101 - Komunikace, chodníky a zpevněné plochy</t>
  </si>
  <si>
    <t>Soupis:</t>
  </si>
  <si>
    <t xml:space="preserve">01 - Způsobilé výdaje </t>
  </si>
  <si>
    <t>Úroveň 3:</t>
  </si>
  <si>
    <t xml:space="preserve"> SO 101 - Komunikace, chodníky a zpevněné plochy - způsobilé výdaje hlavní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</si>
  <si>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</si>
  <si>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</si>
  <si>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</si>
  <si>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</si>
  <si>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</si>
  <si>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</si>
  <si>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</si>
  <si>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</si>
  <si>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</si>
  <si>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</si>
  <si>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</si>
  <si>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45 - Podkladní a vedlejší konstrukce kromě vozovek a železničního svršku</t>
  </si>
  <si>
    <t xml:space="preserve">    56 - Podkladní vrstvy komunikací, letišť a ploch</t>
  </si>
  <si>
    <t xml:space="preserve">    57 - Kryty pozemních komunikací letišť a ploch z kameniva nebo živičné</t>
  </si>
  <si>
    <t xml:space="preserve">    59 - Kryty pozemních komunikací, letišť a ploch dlážděných (předlažby)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</si>
  <si>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</si>
  <si>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</si>
  <si>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</si>
  <si>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</si>
  <si>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</si>
  <si>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</si>
  <si>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</si>
  <si>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</si>
  <si>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</si>
  <si>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</si>
  <si>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</si>
  <si>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</si>
  <si>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</si>
  <si>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</si>
  <si>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</si>
  <si>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</si>
  <si>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</si>
  <si>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</si>
  <si>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</si>
  <si>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</si>
  <si>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</si>
  <si>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</si>
  <si>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</si>
  <si>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</si>
  <si>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</si>
  <si>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</si>
  <si>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strojně při souvislé ploše do 100 m2, tl. vrstvy do 200 mm</t>
  </si>
  <si>
    <t>m2</t>
  </si>
  <si>
    <t>CS ÚRS 2022 02</t>
  </si>
  <si>
    <t>1533983328</t>
  </si>
  <si>
    <t>Online PSC</t>
  </si>
  <si>
    <t>https://podminky.urs.cz/item/CS_URS_2022_02/121151103</t>
  </si>
  <si>
    <t>VV</t>
  </si>
  <si>
    <t xml:space="preserve">"v.č.003 </t>
  </si>
  <si>
    <t>"konstrukce chodníku</t>
  </si>
  <si>
    <t>"odhumusování tl. 150 mm</t>
  </si>
  <si>
    <t>326+2</t>
  </si>
  <si>
    <t>"konstrukce sjezdu</t>
  </si>
  <si>
    <t>22,0</t>
  </si>
  <si>
    <t>"zeleň</t>
  </si>
  <si>
    <t>147,0</t>
  </si>
  <si>
    <t>Součet</t>
  </si>
  <si>
    <t>122452204</t>
  </si>
  <si>
    <t>Odkopávky a prokopávky nezapažené pro silnice a dálnice strojně v hornině třídy těžitelnosti II přes 100 do 500 m3</t>
  </si>
  <si>
    <t>m3</t>
  </si>
  <si>
    <t>-1779705962</t>
  </si>
  <si>
    <t>https://podminky.urs.cz/item/CS_URS_2022_02/122452204</t>
  </si>
  <si>
    <t>"v.č.003 - konstrukce komunikace - úplná</t>
  </si>
  <si>
    <t>80*0,37</t>
  </si>
  <si>
    <t>(59+2)*0,25</t>
  </si>
  <si>
    <t>"odstranění vozovky</t>
  </si>
  <si>
    <t>6,0*0,21</t>
  </si>
  <si>
    <t>"odstranění betonové dlažby tl. 40 mm</t>
  </si>
  <si>
    <t>72,0*0,21</t>
  </si>
  <si>
    <t>"odstranění betonové dlažby tl. 60 mm</t>
  </si>
  <si>
    <t>6,0*0,19</t>
  </si>
  <si>
    <t>(326,0+2)*0,1</t>
  </si>
  <si>
    <t>(130+5)*0,47</t>
  </si>
  <si>
    <t>2,0*0,43</t>
  </si>
  <si>
    <t>"odstranění betonové dlažby tl. 100 mm</t>
  </si>
  <si>
    <t>7,0*0,39</t>
  </si>
  <si>
    <t>22,0*0,32</t>
  </si>
  <si>
    <t>3,0*0,15</t>
  </si>
  <si>
    <t>32,0*0,11</t>
  </si>
  <si>
    <t>"odkopání zeminy pro obrubníky</t>
  </si>
  <si>
    <t>18,0</t>
  </si>
  <si>
    <t>131251100</t>
  </si>
  <si>
    <t>Hloubení nezapažených jam a zářezů strojně s urovnáním dna do předepsaného profilu a spádu v hornině třídy těžitelnosti I skupiny 3 do 20 m3</t>
  </si>
  <si>
    <t>-760662337</t>
  </si>
  <si>
    <t>https://podminky.urs.cz/item/CS_URS_2022_02/131251100</t>
  </si>
  <si>
    <t>"v.č.008 - horská vpust</t>
  </si>
  <si>
    <t>(1,9+1,9+2,3)*0,5*(2,1+2,1+2,3)*0,5*2,3</t>
  </si>
  <si>
    <t>174101101</t>
  </si>
  <si>
    <t>Zásyp sypaninou z jakékoliv horniny strojně s uložením výkopku ve vrstvách se zhutněním jam, šachet, rýh nebo kolem objektů v těchto vykopávkách</t>
  </si>
  <si>
    <t>682510645</t>
  </si>
  <si>
    <t>https://podminky.urs.cz/item/CS_URS_2022_02/174101101</t>
  </si>
  <si>
    <t xml:space="preserve">"v.č.004 </t>
  </si>
  <si>
    <t>"plochy zelené</t>
  </si>
  <si>
    <t>5,0</t>
  </si>
  <si>
    <t>"horská vpust - výkop</t>
  </si>
  <si>
    <t>22,799</t>
  </si>
  <si>
    <t>"horská vpust  - vytlačená kubatura</t>
  </si>
  <si>
    <t>-(2,1+2,4)*0,5*(1,9+2,2)*0,5*0,3-1,5*1,7*0,1-1,3*1,5*(1,9+1,52)*0,5</t>
  </si>
  <si>
    <t>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</si>
  <si>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</si>
  <si>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</si>
  <si>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-386230841</t>
  </si>
  <si>
    <t>https://podminky.urs.cz/item/CS_URS_2022_02/162351104</t>
  </si>
  <si>
    <t xml:space="preserve">"zásyp na meziskládku a zpět </t>
  </si>
  <si>
    <t>5,0*2</t>
  </si>
  <si>
    <t>22,799*2</t>
  </si>
  <si>
    <t>(-(2,1+2,4)*0,5*(1,9+2,2)*0,5*0,3-1,5*1,7*0,1-1,3*1,5*(1,9+1,52)*0,5)*2</t>
  </si>
  <si>
    <t>"ornice k použití na meziskládku a zpět</t>
  </si>
  <si>
    <t>225,0*0,15*2</t>
  </si>
  <si>
    <t>6</t>
  </si>
  <si>
    <t>167151101</t>
  </si>
  <si>
    <t>Nakládání, skládání a překládání neulehlého výkopku nebo sypaniny strojně nakládání, množství do 100 m3, z horniny třídy těžitelnosti I, skupiny 1 až 3</t>
  </si>
  <si>
    <t>1900703163</t>
  </si>
  <si>
    <t>https://podminky.urs.cz/item/CS_URS_2022_02/167151101</t>
  </si>
  <si>
    <t xml:space="preserve">"zásyp  zpět k použití </t>
  </si>
  <si>
    <t>"ornice zpět k  použití</t>
  </si>
  <si>
    <t>225,0*0,15</t>
  </si>
  <si>
    <t>7</t>
  </si>
  <si>
    <t>171251201</t>
  </si>
  <si>
    <t>Uložení sypaniny na skládky nebo meziskládky bez hutnění s upravením uložené sypaniny do předepsaného tvaru</t>
  </si>
  <si>
    <t>-72720197</t>
  </si>
  <si>
    <t>https://podminky.urs.cz/item/CS_URS_2022_02/171251201</t>
  </si>
  <si>
    <t>8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</si>
  <si>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</si>
  <si>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</si>
  <si>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-1893409041</t>
  </si>
  <si>
    <t>https://podminky.urs.cz/item/CS_URS_2022_02/162451106</t>
  </si>
  <si>
    <t>"viz výkop - zásyp + přebytek ornice</t>
  </si>
  <si>
    <t>191,22+22,799-22,826+497,0*0,15-225,0*0,15</t>
  </si>
  <si>
    <t>9</t>
  </si>
  <si>
    <t>171201221</t>
  </si>
  <si>
    <t>Poplatek za uložení stavebního odpadu na skládce (skládkovné) zeminy a kamení zatříděného do Katalogu odpadů pod kódem 17 05 04</t>
  </si>
  <si>
    <t>t</t>
  </si>
  <si>
    <t>808320389</t>
  </si>
  <si>
    <t>https://podminky.urs.cz/item/CS_URS_2022_02/171201221</t>
  </si>
  <si>
    <t>"viz.vodor př. do 10 km</t>
  </si>
  <si>
    <t>231,993*1,75</t>
  </si>
  <si>
    <t>10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</si>
  <si>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</si>
  <si>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</si>
  <si>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-227158537</t>
  </si>
  <si>
    <t>https://podminky.urs.cz/item/CS_URS_2022_02/181111111</t>
  </si>
  <si>
    <t>"v.č.004 - pod ornicí</t>
  </si>
  <si>
    <t>225,0</t>
  </si>
  <si>
    <t>11</t>
  </si>
  <si>
    <t>181152302</t>
  </si>
  <si>
    <t>Úprava pláně na stavbách silnic a dálnic strojně v zářezech mimo skalních se zhutněním</t>
  </si>
  <si>
    <t>814445086</t>
  </si>
  <si>
    <t>https://podminky.urs.cz/item/CS_URS_2022_02/181152302</t>
  </si>
  <si>
    <t>"v.č.004 + TZ</t>
  </si>
  <si>
    <t>"konstrukce komunikace  - úplná</t>
  </si>
  <si>
    <t>48</t>
  </si>
  <si>
    <t>"v.č.004</t>
  </si>
  <si>
    <t>"konstrukce  chodníku</t>
  </si>
  <si>
    <t>" zámková dlažba 200/100/60 mm šedá</t>
  </si>
  <si>
    <t>433+9</t>
  </si>
  <si>
    <t>"konstrukce  chodníku - varovný pás</t>
  </si>
  <si>
    <t>"chodník - zámková dlažba 200/100/60 mm červená s výstupky</t>
  </si>
  <si>
    <t>14,0</t>
  </si>
  <si>
    <t>"konstrukce  chodníku - kontrastní pás</t>
  </si>
  <si>
    <t>" zámková dlažba 200/100/60 mm hladká červená</t>
  </si>
  <si>
    <t>8,0</t>
  </si>
  <si>
    <t>"konstrukce vjezdu - zámková dlažba 200/100/80 mm šedá</t>
  </si>
  <si>
    <t>72,0+15</t>
  </si>
  <si>
    <t>"konstrukce vjezdu - varovný pás - zámková dlažba 200/100/80 mm červená s výstupky</t>
  </si>
  <si>
    <t>24+5</t>
  </si>
  <si>
    <t>"konstrukce zesíleného vjezdu -zámková dlažba 200/100/80 mm šedá</t>
  </si>
  <si>
    <t>45,0</t>
  </si>
  <si>
    <t>"konstrukce zesíleného vjezdu  - varovný pás - zámková dlažba 200/100/80 mm červená s výstupky</t>
  </si>
  <si>
    <t>13,0</t>
  </si>
  <si>
    <t>12</t>
  </si>
  <si>
    <t>181351103</t>
  </si>
  <si>
    <t>Rozprostření a urovnání ornice v rovině nebo ve svahu sklonu do 1:5 strojně při souvislé ploše přes 100 do 500 m2, tl. vrstvy do 200 mm</t>
  </si>
  <si>
    <t>-1139464078</t>
  </si>
  <si>
    <t>https://podminky.urs.cz/item/CS_URS_2022_02/181351103</t>
  </si>
  <si>
    <t>"v.č. 004 - viz založení trávníku - bude použita sejmutá ornice</t>
  </si>
  <si>
    <t>13</t>
  </si>
  <si>
    <t>181411141</t>
  </si>
  <si>
    <t>Založení trávníku na půdě předem připravené plochy do 1000 m2 výsevem včetně utažení parterového v rovině nebo na svahu do 1:5</t>
  </si>
  <si>
    <t>602344683</t>
  </si>
  <si>
    <t>https://podminky.urs.cz/item/CS_URS_2022_02/181411141</t>
  </si>
  <si>
    <t>"viz plošná úprava terénu</t>
  </si>
  <si>
    <t>14</t>
  </si>
  <si>
    <t>M</t>
  </si>
  <si>
    <t>00572420</t>
  </si>
  <si>
    <t>osivo směs travní parková okrasná</t>
  </si>
  <si>
    <t>kg</t>
  </si>
  <si>
    <t>-405474777</t>
  </si>
  <si>
    <t>"viz založení trávníku</t>
  </si>
  <si>
    <t>225,0*0,015*1,03</t>
  </si>
  <si>
    <t>183205111</t>
  </si>
  <si>
    <t>Založení záhonu pro výsadbu rostlin v rovině nebo na svahu do 1:5 v zemině tř. 1 až 2</t>
  </si>
  <si>
    <t>-1358969637</t>
  </si>
  <si>
    <t>https://podminky.urs.cz/item/CS_URS_2022_02/183205111</t>
  </si>
  <si>
    <t>16</t>
  </si>
  <si>
    <t>183403114</t>
  </si>
  <si>
    <t>Obdělání půdy kultivátorováním v rovině nebo na svahu do 1:5</t>
  </si>
  <si>
    <t>-1839306668</t>
  </si>
  <si>
    <t>https://podminky.urs.cz/item/CS_URS_2022_02/183403114</t>
  </si>
  <si>
    <t>17</t>
  </si>
  <si>
    <t>183403153</t>
  </si>
  <si>
    <t>Obdělání půdy hrabáním v rovině nebo na svahu do 1:5</t>
  </si>
  <si>
    <t>-1690425981</t>
  </si>
  <si>
    <t>https://podminky.urs.cz/item/CS_URS_2022_02/183403153</t>
  </si>
  <si>
    <t>18</t>
  </si>
  <si>
    <t>183403161</t>
  </si>
  <si>
    <t>Obdělání půdy válením v rovině nebo na svahu do 1:5</t>
  </si>
  <si>
    <t>-1148147802</t>
  </si>
  <si>
    <t>https://podminky.urs.cz/item/CS_URS_2022_02/183403161</t>
  </si>
  <si>
    <t>19</t>
  </si>
  <si>
    <t>184R02111</t>
  </si>
  <si>
    <t>Chemické odplevelení půdy před založením kultury, trávníku nebo zpevněných ploch o výměře jednotlivě přes 20 m2 v rovině nebo na svahu do 1:5 postřikem na široko</t>
  </si>
  <si>
    <t>608815287</t>
  </si>
  <si>
    <t>20</t>
  </si>
  <si>
    <t>184R02611</t>
  </si>
  <si>
    <t>Chemické odplevelení po založení kultury v rovině nebo na svahu do 1:5 postřikem na široko</t>
  </si>
  <si>
    <t>1791643569</t>
  </si>
  <si>
    <t>185803111</t>
  </si>
  <si>
    <t>Ošetření trávníku jednorázové v rovině nebo na svahu do 1:5</t>
  </si>
  <si>
    <t>1988487289</t>
  </si>
  <si>
    <t>https://podminky.urs.cz/item/CS_URS_2022_02/185803111</t>
  </si>
  <si>
    <t>Zemní práce - přípravné a přidružené práce</t>
  </si>
  <si>
    <t>22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</si>
  <si>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</si>
  <si>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</si>
  <si>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-106583592</t>
  </si>
  <si>
    <t>https://podminky.urs.cz/item/CS_URS_2022_02/113107181</t>
  </si>
  <si>
    <t>80</t>
  </si>
  <si>
    <t>6,0</t>
  </si>
  <si>
    <t>23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</si>
  <si>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</si>
  <si>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</si>
  <si>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1085294089</t>
  </si>
  <si>
    <t>https://podminky.urs.cz/item/CS_URS_2022_02/113106142</t>
  </si>
  <si>
    <t>72,0+6</t>
  </si>
  <si>
    <t>2,0</t>
  </si>
  <si>
    <t>32,0</t>
  </si>
  <si>
    <t>24</t>
  </si>
  <si>
    <t>113106185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</si>
  <si>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</si>
  <si>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771791385</t>
  </si>
  <si>
    <t>https://podminky.urs.cz/item/CS_URS_2022_02/113106185</t>
  </si>
  <si>
    <t>"v.č.006</t>
  </si>
  <si>
    <t>"konstrukce vjezdu - žulová kostka</t>
  </si>
  <si>
    <t>25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</si>
  <si>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</si>
  <si>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</si>
  <si>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</si>
  <si>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-30562023</t>
  </si>
  <si>
    <t>https://podminky.urs.cz/item/CS_URS_2022_02/113202111</t>
  </si>
  <si>
    <t>"silniční obrubník</t>
  </si>
  <si>
    <t>85,0+6</t>
  </si>
  <si>
    <t>"chodníkový obrubník</t>
  </si>
  <si>
    <t>107,0+5</t>
  </si>
  <si>
    <t>26</t>
  </si>
  <si>
    <t>113203111</t>
  </si>
  <si>
    <t>Vytrhání obrub s vybouráním lože, s přemístěním hmot na skládku na vzdálenost do 3 m nebo s naložením na dopravní prostředek z dlažebních kostek</t>
  </si>
  <si>
    <t>2025956718</t>
  </si>
  <si>
    <t>https://podminky.urs.cz/item/CS_URS_2022_02/113203111</t>
  </si>
  <si>
    <t>"v.č.003</t>
  </si>
  <si>
    <t>"dvojřádek z žulové lostky</t>
  </si>
  <si>
    <t>8*2</t>
  </si>
  <si>
    <t>Zakládání</t>
  </si>
  <si>
    <t>27</t>
  </si>
  <si>
    <t>212755216</t>
  </si>
  <si>
    <t>Trativody bez lože z drenážních trubek plastových flexibilních D 160 mm</t>
  </si>
  <si>
    <t>1623040504</t>
  </si>
  <si>
    <t>https://podminky.urs.cz/item/CS_URS_2022_02/212755216</t>
  </si>
  <si>
    <t>2*0,25</t>
  </si>
  <si>
    <t>Svislé a kompletní konstrukce</t>
  </si>
  <si>
    <t>28</t>
  </si>
  <si>
    <t>317321118</t>
  </si>
  <si>
    <t>Římsy ze železového betonu C 30/37</t>
  </si>
  <si>
    <t>887401770</t>
  </si>
  <si>
    <t>https://podminky.urs.cz/item/CS_URS_2022_02/317321118</t>
  </si>
  <si>
    <t>"v.č.007</t>
  </si>
  <si>
    <t>6,8*0,9*0,25</t>
  </si>
  <si>
    <t>29</t>
  </si>
  <si>
    <t>317321191</t>
  </si>
  <si>
    <t>Římsy ze železového betonu Příplatek k cenám za betonáž malého rozsahu do 25 m3</t>
  </si>
  <si>
    <t>143575718</t>
  </si>
  <si>
    <t>https://podminky.urs.cz/item/CS_URS_2022_02/317321191</t>
  </si>
  <si>
    <t>30</t>
  </si>
  <si>
    <t>317353121</t>
  </si>
  <si>
    <t>Bednění mostní římsy zřízení všech tvarů</t>
  </si>
  <si>
    <t>-1779048894</t>
  </si>
  <si>
    <t>https://podminky.urs.cz/item/CS_URS_2022_02/317353121</t>
  </si>
  <si>
    <t>6,8*(0,3+0,25+0,25)+0,9*0,25*2</t>
  </si>
  <si>
    <t>31</t>
  </si>
  <si>
    <t>317353221</t>
  </si>
  <si>
    <t>Bednění mostní římsy odstranění všech tvarů</t>
  </si>
  <si>
    <t>-276597087</t>
  </si>
  <si>
    <t>https://podminky.urs.cz/item/CS_URS_2022_02/317353221</t>
  </si>
  <si>
    <t>"viz zřízení</t>
  </si>
  <si>
    <t>16,29</t>
  </si>
  <si>
    <t>32</t>
  </si>
  <si>
    <t>317361116</t>
  </si>
  <si>
    <t>Výztuž mostních železobetonových říms z betonářské oceli 10 505 (R) nebo BSt 500</t>
  </si>
  <si>
    <t>1292778449</t>
  </si>
  <si>
    <t>https://podminky.urs.cz/item/CS_URS_2022_02/317361116</t>
  </si>
  <si>
    <t>0,157</t>
  </si>
  <si>
    <t>33</t>
  </si>
  <si>
    <t>317R21192</t>
  </si>
  <si>
    <t>Kotvení římsy do betonového čela stávajícího propustku (vyvrtání kotevního otvoru dl. 250 mm,zalepení kotvy z ocelové výztuže)</t>
  </si>
  <si>
    <t>ks</t>
  </si>
  <si>
    <t>712476339</t>
  </si>
  <si>
    <t>35*2</t>
  </si>
  <si>
    <t>Vodorovné konstrukce</t>
  </si>
  <si>
    <t>34</t>
  </si>
  <si>
    <t>452112111</t>
  </si>
  <si>
    <t>Osazení betonových dílců prstenců nebo rámů pod poklopy a mříže, výšky do 100 mm</t>
  </si>
  <si>
    <t>kus</t>
  </si>
  <si>
    <t>-223843334</t>
  </si>
  <si>
    <t>https://podminky.urs.cz/item/CS_URS_2022_02/452112111</t>
  </si>
  <si>
    <t>"v.č.008 - revizní šachta</t>
  </si>
  <si>
    <t>"v=100 mm</t>
  </si>
  <si>
    <t>35</t>
  </si>
  <si>
    <t>59224187</t>
  </si>
  <si>
    <t>prstenec šachtový vyrovnávací betonový 625x120x100mm</t>
  </si>
  <si>
    <t>1354053798</t>
  </si>
  <si>
    <t>"viz osazení</t>
  </si>
  <si>
    <t>45</t>
  </si>
  <si>
    <t>Podkladní a vedlejší konstrukce kromě vozovek a železničního svršku</t>
  </si>
  <si>
    <t>36</t>
  </si>
  <si>
    <t>451541111</t>
  </si>
  <si>
    <t>Lože pod potrubí, stoky a drobné objekty v otevřeném výkopu ze štěrkodrtě 0-63 mm</t>
  </si>
  <si>
    <t>-1498873236</t>
  </si>
  <si>
    <t>https://podminky.urs.cz/item/CS_URS_2022_02/451541111</t>
  </si>
  <si>
    <t xml:space="preserve">"v.č.008 - horská vpust </t>
  </si>
  <si>
    <t>(2,1+2,4)*0,5*(1,9+2,2)*0,5*0,3</t>
  </si>
  <si>
    <t>37</t>
  </si>
  <si>
    <t>452311121</t>
  </si>
  <si>
    <t>Podkladní a zajišťovací konstrukce z betonu prostého v otevřeném výkopu desky pod potrubí, stoky a drobné objekty z betonu tř. C 8/10</t>
  </si>
  <si>
    <t>1339523971</t>
  </si>
  <si>
    <t>https://podminky.urs.cz/item/CS_URS_2022_02/452311121</t>
  </si>
  <si>
    <t>"v.č.008 - horská vpust - podkladní beton</t>
  </si>
  <si>
    <t>1,5*1,7*0,1</t>
  </si>
  <si>
    <t>"dlažba z kamene</t>
  </si>
  <si>
    <t>2,5*1,8*0,1</t>
  </si>
  <si>
    <t>"pod revizní šachtou</t>
  </si>
  <si>
    <t>1,2*1,2*0,1</t>
  </si>
  <si>
    <t>38</t>
  </si>
  <si>
    <t>452351101</t>
  </si>
  <si>
    <t>Bednění podkladních a zajišťovacích konstrukcí v otevřeném výkopu desek nebo sedlových loží pod potrubí, stoky a drobné objekty</t>
  </si>
  <si>
    <t>1686993288</t>
  </si>
  <si>
    <t>https://podminky.urs.cz/item/CS_URS_2022_02/452351101</t>
  </si>
  <si>
    <t>(1,5+1,7)*2*0,1</t>
  </si>
  <si>
    <t>39</t>
  </si>
  <si>
    <t>462R11100</t>
  </si>
  <si>
    <t>Kamenný zához z neupraveného záhozového bez proštěrkování z terénu</t>
  </si>
  <si>
    <t>1953264217</t>
  </si>
  <si>
    <t>1,8*0,3*0,3</t>
  </si>
  <si>
    <t>40</t>
  </si>
  <si>
    <t>465R13150</t>
  </si>
  <si>
    <t>Dlažba z lomového kamene lomařsky upraveného na cementovou maltu, s vyspárováním cementovou maltou, tl. kamene 150 mm</t>
  </si>
  <si>
    <t>963310642</t>
  </si>
  <si>
    <t>2,5*1,8</t>
  </si>
  <si>
    <t>41</t>
  </si>
  <si>
    <t>451314211</t>
  </si>
  <si>
    <t>Podklad pod dlažbu z betonu prostého bez zvýšených nároků na prostředí tř. C 25/30 tl. do 100 mm</t>
  </si>
  <si>
    <t>968308931</t>
  </si>
  <si>
    <t>https://podminky.urs.cz/item/CS_URS_2022_02/451314211</t>
  </si>
  <si>
    <t>56</t>
  </si>
  <si>
    <t>Podkladní vrstvy komunikací, letišť a ploch</t>
  </si>
  <si>
    <t>42</t>
  </si>
  <si>
    <t>564851111</t>
  </si>
  <si>
    <t>Podklad ze štěrkodrti ŠD s rozprostřením a zhutněním plochy přes 100 m2, po zhutnění tl. 150 mm</t>
  </si>
  <si>
    <t>-1211958999</t>
  </si>
  <si>
    <t>https://podminky.urs.cz/item/CS_URS_2022_02/564851111</t>
  </si>
  <si>
    <t>"konstrukce chodníku -  fr. 0-32 mm</t>
  </si>
  <si>
    <t>433,0+9</t>
  </si>
  <si>
    <t>43</t>
  </si>
  <si>
    <t>564851011</t>
  </si>
  <si>
    <t>Podklad ze štěrkodrti ŠD s rozprostřením a zhutněním plochy jednotlivě do 100 m2, po zhutnění tl. 150 mm</t>
  </si>
  <si>
    <t>1494585493</t>
  </si>
  <si>
    <t>https://podminky.urs.cz/item/CS_URS_2022_02/564851011</t>
  </si>
  <si>
    <t>"konstrukce komunikace  - úplná - ŠDa + b, fr. 0-32 mm</t>
  </si>
  <si>
    <t>48*2</t>
  </si>
  <si>
    <t>"konstrukce chodníku - varovný pás  fr. 0-32 mm</t>
  </si>
  <si>
    <t>"konstrukce chodníku - kontrastní pás  fr. 0-32 mm</t>
  </si>
  <si>
    <t>44</t>
  </si>
  <si>
    <t>564871011</t>
  </si>
  <si>
    <t>Podklad ze štěrkodrti ŠD s rozprostřením a zhutněním plochy jednotlivě do 100 m2, po zhutnění tl. 250 mm</t>
  </si>
  <si>
    <t>1740364064</t>
  </si>
  <si>
    <t>https://podminky.urs.cz/item/CS_URS_2022_02/564871011</t>
  </si>
  <si>
    <t>"konstrukce vjezdu,  fr. 0-63 mm</t>
  </si>
  <si>
    <t>72,0+15,0</t>
  </si>
  <si>
    <t>"konstrukce vjezdu - varovný pás,  fr. 0-63 mm</t>
  </si>
  <si>
    <t>24,0+5,0</t>
  </si>
  <si>
    <t>"konstrukce zesíleného vjezdu,  fr. 0-63 mm</t>
  </si>
  <si>
    <t>"konstrukce zesíleného vjezdu - varovný pás,  fr. 0-63 mm</t>
  </si>
  <si>
    <t>564871016</t>
  </si>
  <si>
    <t>Podklad ze štěrkodrti ŠD s rozprostřením a zhutněním plochy jednotlivě do 100 m2, po zhutnění tl. 300 mm</t>
  </si>
  <si>
    <t>-2026033118</t>
  </si>
  <si>
    <t>https://podminky.urs.cz/item/CS_URS_2022_02/564871016</t>
  </si>
  <si>
    <t>"plochy štěrkové - fr.0-150 mm</t>
  </si>
  <si>
    <t>3,0</t>
  </si>
  <si>
    <t>46</t>
  </si>
  <si>
    <t>565R55111</t>
  </si>
  <si>
    <t>Asfaltový beton vrstva podkladní ACP 16+ 50/70(obalované kamenivo střednězrnné - OKS) s rozprostřením a zhutněním v pruhu šířky přes 1,5 do 3 m, po zhutnění tl. 70 mm</t>
  </si>
  <si>
    <t>987934262</t>
  </si>
  <si>
    <t>47</t>
  </si>
  <si>
    <t>567R22110</t>
  </si>
  <si>
    <t>Podklad ze směsi stmelené cementem SC bez dilatačních spár, s rozprostřením a zhutněním SC C 8/10 (KSC I), po zhutnění tl. 100 mm</t>
  </si>
  <si>
    <t>1512746089</t>
  </si>
  <si>
    <t xml:space="preserve">"konstrukce zesíleného vjezdu </t>
  </si>
  <si>
    <t xml:space="preserve">"konstrukce zesíleného vjezdu - varovný pás, </t>
  </si>
  <si>
    <t>57</t>
  </si>
  <si>
    <t>Kryty pozemních komunikací letišť a ploch z kameniva nebo živičné</t>
  </si>
  <si>
    <t>577R34111</t>
  </si>
  <si>
    <t>Asfaltový beton vrstva obrusná ACO 11 50/70 (ABS) s rozprostřením a se zhutněním z nemodifikovaného asfaltu v pruhu šířky do 3 m tř. I, po zhutnění tl. 40 mm</t>
  </si>
  <si>
    <t>-141035852</t>
  </si>
  <si>
    <t>49</t>
  </si>
  <si>
    <t>573211108</t>
  </si>
  <si>
    <t>Postřik spojovací PS bez posypu kamenivem z asfaltu silničního, v množství 0,40 kg/m2</t>
  </si>
  <si>
    <t>416958852</t>
  </si>
  <si>
    <t>https://podminky.urs.cz/item/CS_URS_2022_02/573211108</t>
  </si>
  <si>
    <t>50</t>
  </si>
  <si>
    <t>573111113</t>
  </si>
  <si>
    <t>Postřik infiltrační PI z asfaltu silničního s posypem kamenivem, v množství 1,50 kg/m2</t>
  </si>
  <si>
    <t>-86752402</t>
  </si>
  <si>
    <t>https://podminky.urs.cz/item/CS_URS_2022_02/573111113</t>
  </si>
  <si>
    <t>59</t>
  </si>
  <si>
    <t>Kryty pozemních komunikací, letišť a ploch dlážděných (předlažby)</t>
  </si>
  <si>
    <t>51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</si>
  <si>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</si>
  <si>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</si>
  <si>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-1823458195</t>
  </si>
  <si>
    <t>https://podminky.urs.cz/item/CS_URS_2022_02/596211113</t>
  </si>
  <si>
    <t>52</t>
  </si>
  <si>
    <t>59245018</t>
  </si>
  <si>
    <t>dlažba tvar obdélník betonová 200x100x60mm přírodní</t>
  </si>
  <si>
    <t>-860285445</t>
  </si>
  <si>
    <t>"viz kladení</t>
  </si>
  <si>
    <t>442*1,01 'Přepočtené koeficientem množství</t>
  </si>
  <si>
    <t>53</t>
  </si>
  <si>
    <t>59245006</t>
  </si>
  <si>
    <t>dlažba tvar obdélník betonová pro nevidomé 200x100x60mm barevná</t>
  </si>
  <si>
    <t>-135423219</t>
  </si>
  <si>
    <t>14*1,03 'Přepočtené koeficientem množství</t>
  </si>
  <si>
    <t>54</t>
  </si>
  <si>
    <t>59245008</t>
  </si>
  <si>
    <t>dlažba tvar obdélník betonová 200x100x60mm barevná</t>
  </si>
  <si>
    <t>277047188</t>
  </si>
  <si>
    <t>8*1,03 'Přepočtené koeficientem množství</t>
  </si>
  <si>
    <t>55</t>
  </si>
  <si>
    <t>596211114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</si>
  <si>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</si>
  <si>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-1850252462</t>
  </si>
  <si>
    <t>https://podminky.urs.cz/item/CS_URS_2022_02/596211114</t>
  </si>
  <si>
    <t>464</t>
  </si>
  <si>
    <t>596212211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</si>
  <si>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</si>
  <si>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1520410902</t>
  </si>
  <si>
    <t>https://podminky.urs.cz/item/CS_URS_2022_02/596212211</t>
  </si>
  <si>
    <t>24,0+5</t>
  </si>
  <si>
    <t>59245020</t>
  </si>
  <si>
    <t>dlažba tvar obdélník betonová 200x100x80mm přírodní</t>
  </si>
  <si>
    <t>-1258102750</t>
  </si>
  <si>
    <t>72+15+45</t>
  </si>
  <si>
    <t>132*1,02 'Přepočtené koeficientem množství</t>
  </si>
  <si>
    <t>58</t>
  </si>
  <si>
    <t>59245226</t>
  </si>
  <si>
    <t>dlažba tvar obdélník betonová pro nevidomé 200x100x80mm barevná</t>
  </si>
  <si>
    <t>1253347157</t>
  </si>
  <si>
    <t>24,0+5,0+13,0</t>
  </si>
  <si>
    <t>42*1,03 'Přepočtené koeficientem množství</t>
  </si>
  <si>
    <t>Úpravy povrchů, podlahy a osazování výplní</t>
  </si>
  <si>
    <t>628611111</t>
  </si>
  <si>
    <t>Nátěr mostních betonových konstrukcí akrylátový na siloxanové a plasticko-elastické bázi 2x impregnační OS-A</t>
  </si>
  <si>
    <t>449658410</t>
  </si>
  <si>
    <t>https://podminky.urs.cz/item/CS_URS_2022_02/628611111</t>
  </si>
  <si>
    <t>6,8*(0,3+0,25+0,25+0,9)+0,9*0,25*2</t>
  </si>
  <si>
    <t>Trubní vedení</t>
  </si>
  <si>
    <t>60</t>
  </si>
  <si>
    <t>899331111</t>
  </si>
  <si>
    <t>Výšková úprava uličního vstupu nebo vpusti do 200 mm zvýšením poklopu</t>
  </si>
  <si>
    <t>652233253</t>
  </si>
  <si>
    <t>https://podminky.urs.cz/item/CS_URS_2022_02/899331111</t>
  </si>
  <si>
    <t xml:space="preserve">"v.č.004 - stávající poklopy </t>
  </si>
  <si>
    <t>61</t>
  </si>
  <si>
    <t>899431111</t>
  </si>
  <si>
    <t>Výšková úprava uličního vstupu nebo vpusti do 200 mm zvýšením krycího hrnce, šoupěte nebo hydrantu bez úpravy armatur</t>
  </si>
  <si>
    <t>1875815458</t>
  </si>
  <si>
    <t>https://podminky.urs.cz/item/CS_URS_2022_02/899431111</t>
  </si>
  <si>
    <t>"v.č. 004</t>
  </si>
  <si>
    <t>"šoupě</t>
  </si>
  <si>
    <t>62</t>
  </si>
  <si>
    <t>894302171</t>
  </si>
  <si>
    <t>Ostatní konstrukce na trubním vedení ze železobetonu stěny šachet tloušťky přes 200 mm z betonu bez zvýšených nároků na prostředí tř. C 30/37</t>
  </si>
  <si>
    <t>-411782570</t>
  </si>
  <si>
    <t>https://podminky.urs.cz/item/CS_URS_2022_02/894302171</t>
  </si>
  <si>
    <t>1,3*1,5*(2,0+1,52)*0,5+1,0*0,45*0,25*2</t>
  </si>
  <si>
    <t>-0,8*1,0*(1,27+1,75)*0,5-3,14*0,25*0,25*0,25</t>
  </si>
  <si>
    <t>63</t>
  </si>
  <si>
    <t>894502201</t>
  </si>
  <si>
    <t>Bednění konstrukcí na trubním vedení stěn šachet pravoúhlých nebo čtyř a vícehranných oboustranné</t>
  </si>
  <si>
    <t>1654277433</t>
  </si>
  <si>
    <t>https://podminky.urs.cz/item/CS_URS_2022_02/894502201</t>
  </si>
  <si>
    <t>1,3*(2,0+1,52)*0,5*2+0,45*1,0*2*2+0,25*1,0*2*2</t>
  </si>
  <si>
    <t>1,5*2,0+1,5*1,52+0,8*(1,21+1,75)*0,5*2+1,0*1,27+1,0*1,75</t>
  </si>
  <si>
    <t>64</t>
  </si>
  <si>
    <t>894608112</t>
  </si>
  <si>
    <t>Výztuž šachet z betonářské oceli 10 505 (R) nebo BSt 500</t>
  </si>
  <si>
    <t>-1791935316</t>
  </si>
  <si>
    <t>https://podminky.urs.cz/item/CS_URS_2022_02/894608112</t>
  </si>
  <si>
    <t>"v.č.008 - horská vpust - výpis oceli</t>
  </si>
  <si>
    <t>0,1696</t>
  </si>
  <si>
    <t>65</t>
  </si>
  <si>
    <t>894608211</t>
  </si>
  <si>
    <t>Výztuž šachet ze svařovaných sítí typu Kari</t>
  </si>
  <si>
    <t>1474249752</t>
  </si>
  <si>
    <t>https://podminky.urs.cz/item/CS_URS_2022_02/894608211</t>
  </si>
  <si>
    <t>0,2004</t>
  </si>
  <si>
    <t>Ostatní konstrukce a práce, bourání</t>
  </si>
  <si>
    <t>66</t>
  </si>
  <si>
    <t>911R1010</t>
  </si>
  <si>
    <t>Komplet dodávka a montáž ocelového zábradlí římsy se svislou výplní, výšky 1.30 m, včetně povrchové úpravy (povrch očištěn dle technologie žárového pozinkování, hrany zaoblit min. r=2 mm, žárové zinkování povrchu ponorem - 85 μm, epoxid zink fostát - 150 μm, alifatický polyuretan - 60 μm, životnost antikorozní ochrany min. 15 let), odstín barva, kotvení, podlití kotvení plastmaltou, včetně všech pomocných konstrukcí a prací,</t>
  </si>
  <si>
    <t>-1825403326</t>
  </si>
  <si>
    <t>67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</si>
  <si>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</si>
  <si>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</si>
  <si>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1591189858</t>
  </si>
  <si>
    <t>https://podminky.urs.cz/item/CS_URS_2022_02/916111123</t>
  </si>
  <si>
    <t>"v.č. 004 + TZ</t>
  </si>
  <si>
    <t xml:space="preserve">"dvouřádek z žulové kostky drobné </t>
  </si>
  <si>
    <t xml:space="preserve">"silniční obrubník </t>
  </si>
  <si>
    <t>46*2</t>
  </si>
  <si>
    <t>"silniční obrubník přechodový</t>
  </si>
  <si>
    <t>6*2</t>
  </si>
  <si>
    <t>"silniční obrubník nájezdový</t>
  </si>
  <si>
    <t>19*2</t>
  </si>
  <si>
    <t>68</t>
  </si>
  <si>
    <t>58381007</t>
  </si>
  <si>
    <t>kostka štípaná dlažební žula drobná 8/10</t>
  </si>
  <si>
    <t>104666492</t>
  </si>
  <si>
    <t>142,0*0,1*1,02</t>
  </si>
  <si>
    <t>69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</si>
  <si>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</si>
  <si>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</si>
  <si>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-705697038</t>
  </si>
  <si>
    <t>https://podminky.urs.cz/item/CS_URS_2022_02/916132113</t>
  </si>
  <si>
    <t>"v.č. 004 + TZ - "přídlažba</t>
  </si>
  <si>
    <t>35,0</t>
  </si>
  <si>
    <t>70</t>
  </si>
  <si>
    <t>59218001</t>
  </si>
  <si>
    <t>krajník betonový silniční 500x250x80mm</t>
  </si>
  <si>
    <t>677206791</t>
  </si>
  <si>
    <t>"viz osazení obruby</t>
  </si>
  <si>
    <t>56*1,02 'Přepočtené koeficientem množství</t>
  </si>
  <si>
    <t>71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</si>
  <si>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</si>
  <si>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</si>
  <si>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-317326179</t>
  </si>
  <si>
    <t>https://podminky.urs.cz/item/CS_URS_2022_02/916231213</t>
  </si>
  <si>
    <t>252+7+66+12</t>
  </si>
  <si>
    <t>72</t>
  </si>
  <si>
    <t>59217018</t>
  </si>
  <si>
    <t>obrubník betonový chodníkový 1000x80x200mm</t>
  </si>
  <si>
    <t>-1926322907</t>
  </si>
  <si>
    <t>73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</si>
  <si>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</si>
  <si>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</si>
  <si>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1162259938</t>
  </si>
  <si>
    <t>https://podminky.urs.cz/item/CS_URS_2022_02/916131213</t>
  </si>
  <si>
    <t>"obrubník</t>
  </si>
  <si>
    <t>"stojatý</t>
  </si>
  <si>
    <t>46,0+35,0+29,0+6,0</t>
  </si>
  <si>
    <t>"přechodový</t>
  </si>
  <si>
    <t>6,0+6,0+4,0</t>
  </si>
  <si>
    <t>"nájezdový</t>
  </si>
  <si>
    <t>19,0+15,0</t>
  </si>
  <si>
    <t>74</t>
  </si>
  <si>
    <t>59217031</t>
  </si>
  <si>
    <t>obrubník betonový silniční 1000x150x250mm</t>
  </si>
  <si>
    <t>995629210</t>
  </si>
  <si>
    <t>46,0+35,0+29,0+6</t>
  </si>
  <si>
    <t>75</t>
  </si>
  <si>
    <t>59217030</t>
  </si>
  <si>
    <t>obrubník betonový silniční přechodový 1000x150x150-250mm</t>
  </si>
  <si>
    <t>258935170</t>
  </si>
  <si>
    <t>76</t>
  </si>
  <si>
    <t>59217029</t>
  </si>
  <si>
    <t>obrubník betonový silniční nájezdový 1000x150x150mm</t>
  </si>
  <si>
    <t>1009846081</t>
  </si>
  <si>
    <t>77</t>
  </si>
  <si>
    <t>916991121</t>
  </si>
  <si>
    <t>Lože pod obrubníky, krajníky nebo obruby z dlažebních kostek z betonu prostého</t>
  </si>
  <si>
    <t>-1363594980</t>
  </si>
  <si>
    <t>https://podminky.urs.cz/item/CS_URS_2022_02/916991121</t>
  </si>
  <si>
    <t>"pod obrubníky - silniční</t>
  </si>
  <si>
    <t>166*0,2*0,1</t>
  </si>
  <si>
    <t>"pod obrubníky - chodníkový</t>
  </si>
  <si>
    <t>337,0*0,2*0,1</t>
  </si>
  <si>
    <t>"pod dlažební kostky</t>
  </si>
  <si>
    <t>142*0,2*0,1</t>
  </si>
  <si>
    <t>"pod přídlažbu</t>
  </si>
  <si>
    <t>56*0,2*0,1</t>
  </si>
  <si>
    <t>78</t>
  </si>
  <si>
    <t>919735112</t>
  </si>
  <si>
    <t>Řezání stávajícího živičného krytu nebo podkladu hloubky přes 50 do 100 mm</t>
  </si>
  <si>
    <t>-245067082</t>
  </si>
  <si>
    <t>https://podminky.urs.cz/item/CS_URS_2022_02/919735112</t>
  </si>
  <si>
    <t xml:space="preserve">"v.č.003 - zarovnávací řez </t>
  </si>
  <si>
    <t>82</t>
  </si>
  <si>
    <t>79</t>
  </si>
  <si>
    <t>928R60120</t>
  </si>
  <si>
    <t>Zálivka z modifikovaného asfaltu s posypem drtí</t>
  </si>
  <si>
    <t>-302237772</t>
  </si>
  <si>
    <t xml:space="preserve">"v.č.003-4 - viz.zarovnávací řez </t>
  </si>
  <si>
    <t>938908411</t>
  </si>
  <si>
    <t>Čištění vozovek splachováním vodou povrchu podkladu nebo krytu živičného, betonového nebo dlážděného</t>
  </si>
  <si>
    <t>-1064352067</t>
  </si>
  <si>
    <t>https://podminky.urs.cz/item/CS_URS_2022_02/938908411</t>
  </si>
  <si>
    <t>81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</si>
  <si>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</si>
  <si>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</si>
  <si>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-1763681118</t>
  </si>
  <si>
    <t>https://podminky.urs.cz/item/CS_URS_2022_02/938909311</t>
  </si>
  <si>
    <t>985131111</t>
  </si>
  <si>
    <t>Očištění ploch stěn, rubu kleneb a podlah tlakovou vodou</t>
  </si>
  <si>
    <t>204694276</t>
  </si>
  <si>
    <t>https://podminky.urs.cz/item/CS_URS_2022_02/985131111</t>
  </si>
  <si>
    <t>"v.č.007 - pod římsou</t>
  </si>
  <si>
    <t>6,8*0,6</t>
  </si>
  <si>
    <t>997</t>
  </si>
  <si>
    <t>Přesun sutě</t>
  </si>
  <si>
    <t>83</t>
  </si>
  <si>
    <t>997221551</t>
  </si>
  <si>
    <t>Vodorovná doprava suti bez naložení, ale se složením a s hrubým urovnáním ze sypkých materiálů, na vzdálenost do 1 km</t>
  </si>
  <si>
    <t>448624932</t>
  </si>
  <si>
    <t>https://podminky.urs.cz/item/CS_URS_2022_02/997221551</t>
  </si>
  <si>
    <t>"viz vybouraná suť - vybourané hmoty (obrubníky)</t>
  </si>
  <si>
    <t>85,653-41,615</t>
  </si>
  <si>
    <t>84</t>
  </si>
  <si>
    <t>997221559</t>
  </si>
  <si>
    <t>Vodorovná doprava suti bez naložení, ale se složením a s hrubým urovnáním Příplatek k ceně za každý další i započatý 1 km přes 1 km</t>
  </si>
  <si>
    <t>329512290</t>
  </si>
  <si>
    <t>https://podminky.urs.cz/item/CS_URS_2022_02/997221559</t>
  </si>
  <si>
    <t>44,038*(15,0-1,0)</t>
  </si>
  <si>
    <t>85</t>
  </si>
  <si>
    <t>997221571</t>
  </si>
  <si>
    <t>Vodorovná doprava vybouraných hmot bez naložení, ale se složením a s hrubým urovnáním na vzdálenost do 1 km</t>
  </si>
  <si>
    <t>1743982821</t>
  </si>
  <si>
    <t>https://podminky.urs.cz/item/CS_URS_2022_02/997221571</t>
  </si>
  <si>
    <t>"viz vybourané obrubníky - hmoty</t>
  </si>
  <si>
    <t>41,615</t>
  </si>
  <si>
    <t>86</t>
  </si>
  <si>
    <t>997221579</t>
  </si>
  <si>
    <t>Vodorovná doprava vybouraných hmot bez naložení, ale se složením a s hrubým urovnáním na vzdálenost Příplatek k ceně za každý další i započatý 1 km přes 1 km</t>
  </si>
  <si>
    <t>257990260</t>
  </si>
  <si>
    <t>https://podminky.urs.cz/item/CS_URS_2022_02/997221579</t>
  </si>
  <si>
    <t>"viz vybourané obrubníky</t>
  </si>
  <si>
    <t>41,615*(15,0-1,0)</t>
  </si>
  <si>
    <t>87</t>
  </si>
  <si>
    <t>997221861</t>
  </si>
  <si>
    <t>Poplatek za uložení stavebního odpadu na recyklační skládce (skládkovné) z prostého betonu zatříděného do Katalogu odpadů pod kódem 17 01 01</t>
  </si>
  <si>
    <t>844126010</t>
  </si>
  <si>
    <t>https://podminky.urs.cz/item/CS_URS_2022_02/997221861</t>
  </si>
  <si>
    <t>"obrubníky + dlažba</t>
  </si>
  <si>
    <t>41,615+30,09</t>
  </si>
  <si>
    <t>88</t>
  </si>
  <si>
    <t>997221875</t>
  </si>
  <si>
    <t>Poplatek za uložení stavebního odpadu na recyklační skládce (skládkovné) asfaltového bez obsahu dehtu zatříděného do Katalogu odpadů pod kódem 17 03 02</t>
  </si>
  <si>
    <t>1011067496</t>
  </si>
  <si>
    <t>https://podminky.urs.cz/item/CS_URS_2022_02/997221875</t>
  </si>
  <si>
    <t>"viz vybouraný asfalt</t>
  </si>
  <si>
    <t>8,428</t>
  </si>
  <si>
    <t>89</t>
  </si>
  <si>
    <t>997221655</t>
  </si>
  <si>
    <t>-1524271968</t>
  </si>
  <si>
    <t>https://podminky.urs.cz/item/CS_URS_2022_02/997221655</t>
  </si>
  <si>
    <t>"kostky z obrub</t>
  </si>
  <si>
    <t>1,84+2,24</t>
  </si>
  <si>
    <t>90</t>
  </si>
  <si>
    <t>997013631</t>
  </si>
  <si>
    <t>Poplatek za uložení stavebního odpadu na skládce (skládkovné) směsného stavebního a demoličního zatříděného do Katalogu odpadů pod kódem 17 09 04</t>
  </si>
  <si>
    <t>1341869651</t>
  </si>
  <si>
    <t>https://podminky.urs.cz/item/CS_URS_2022_02/997013631</t>
  </si>
  <si>
    <t>"zbývající suť</t>
  </si>
  <si>
    <t>1,44</t>
  </si>
  <si>
    <t>998</t>
  </si>
  <si>
    <t>Přesun hmot</t>
  </si>
  <si>
    <t>91</t>
  </si>
  <si>
    <t>998223011</t>
  </si>
  <si>
    <t>Přesun hmot pro pozemní komunikace s krytem dlážděným dopravní vzdálenost do 200 m jakékoliv délky objektu</t>
  </si>
  <si>
    <t>512356212</t>
  </si>
  <si>
    <t>https://podminky.urs.cz/item/CS_URS_2022_02/998223011</t>
  </si>
  <si>
    <t>92</t>
  </si>
  <si>
    <t>998223091</t>
  </si>
  <si>
    <t>Přesun hmot pro pozemní komunikace s krytem dlážděným Příplatek k ceně za zvětšený přesun přes vymezenou největší dopravní vzdálenost do 1000 m</t>
  </si>
  <si>
    <t>-1921047464</t>
  </si>
  <si>
    <t>https://podminky.urs.cz/item/CS_URS_2022_02/998223091</t>
  </si>
  <si>
    <t>PSV</t>
  </si>
  <si>
    <t>Práce a dodávky PSV</t>
  </si>
  <si>
    <t>767</t>
  </si>
  <si>
    <t>Konstrukce zámečnické</t>
  </si>
  <si>
    <t>93</t>
  </si>
  <si>
    <t>767662110</t>
  </si>
  <si>
    <t>Montáž mříží pevných, připevněných šroubováním</t>
  </si>
  <si>
    <t>-633003362</t>
  </si>
  <si>
    <t>https://podminky.urs.cz/item/CS_URS_2022_02/767662110</t>
  </si>
  <si>
    <t>"v.č. 008 - mříž horské vpusti</t>
  </si>
  <si>
    <t>1,1*1,03</t>
  </si>
  <si>
    <t>94</t>
  </si>
  <si>
    <t>553R3901</t>
  </si>
  <si>
    <t>kovová mříž rozm.  1050/1000 mm s rámem  včetně povrchové úpravy</t>
  </si>
  <si>
    <t>-1609579589</t>
  </si>
  <si>
    <t>"v.č.008</t>
  </si>
  <si>
    <t>95</t>
  </si>
  <si>
    <t>998767101</t>
  </si>
  <si>
    <t>Přesun hmot pro zámečnické konstrukce stanovený z hmotnosti přesunovaného materiálu vodorovná dopravní vzdálenost do 50 m v objektech výšky do 6 m</t>
  </si>
  <si>
    <t>1419733578</t>
  </si>
  <si>
    <t>https://podminky.urs.cz/item/CS_URS_2022_02/998767101</t>
  </si>
  <si>
    <t xml:space="preserve"> SO 101.1 - Komunikace, chodníky a zpevněné plochy - způsobilé výdaje vedlejší</t>
  </si>
  <si>
    <t xml:space="preserve">    741 - Elektroinstalace - silnoproud</t>
  </si>
  <si>
    <t>132112131</t>
  </si>
  <si>
    <t>Hloubení nezapažených rýh šířky do 800 mm ručně s urovnáním dna do předepsaného profilu a spádu v hornině třídy těžitelnosti I skupiny 1 a 2 soudržných</t>
  </si>
  <si>
    <t>-28678083</t>
  </si>
  <si>
    <t>https://podminky.urs.cz/item/CS_URS_2022_02/132112131</t>
  </si>
  <si>
    <t>"v.č.004 - kabely CETIN</t>
  </si>
  <si>
    <t>0,6*0,9*(37+62)*2</t>
  </si>
  <si>
    <t>"v.č.004 - chráničky CETIN</t>
  </si>
  <si>
    <t>0,6*(0,9-0,3)*(37+62)*2</t>
  </si>
  <si>
    <t>58331200</t>
  </si>
  <si>
    <t>štěrkopísek netříděný</t>
  </si>
  <si>
    <t>609443231</t>
  </si>
  <si>
    <t>"viz zásyp nad chráničkou HDPE</t>
  </si>
  <si>
    <t>0,6*(0,9-0,3)*34*1,01</t>
  </si>
  <si>
    <t>12,3624*1,9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</si>
  <si>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</si>
  <si>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</si>
  <si>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986465540</t>
  </si>
  <si>
    <t>https://podminky.urs.cz/item/CS_URS_2022_02/175151101</t>
  </si>
  <si>
    <t xml:space="preserve">"v.č. 001-4,5 </t>
  </si>
  <si>
    <t>0,6*0,2*(37+62)*2</t>
  </si>
  <si>
    <t>58337303</t>
  </si>
  <si>
    <t>štěrkopísek frakce 0/8</t>
  </si>
  <si>
    <t>1418498728</t>
  </si>
  <si>
    <t>"viz obsyp</t>
  </si>
  <si>
    <t>23,76*1,01</t>
  </si>
  <si>
    <t>23,9976*1,9 'Přepočtené koeficientem množství</t>
  </si>
  <si>
    <t>(71,28-0,6*(0,9-0,3)*34)*2</t>
  </si>
  <si>
    <t>(71,28-0,6*(0,9-0,3)*34)</t>
  </si>
  <si>
    <t>"viz výkop - zásyp</t>
  </si>
  <si>
    <t>106,92-71,28+0,6*(0,9-0,3)*34</t>
  </si>
  <si>
    <t>47,88*1,75</t>
  </si>
  <si>
    <t>451572111</t>
  </si>
  <si>
    <t>Lože pod potrubí, stoky a drobné objekty v otevřeném výkopu z kameniva drobného těženého 0 až 4 mm</t>
  </si>
  <si>
    <t>CS ÚRS 2023 02</t>
  </si>
  <si>
    <t>-863637951</t>
  </si>
  <si>
    <t>https://podminky.urs.cz/item/CS_URS_2023_02/451572111</t>
  </si>
  <si>
    <t>"v.č.004 - kabel CETIN</t>
  </si>
  <si>
    <t>(37+62)*0,6*0,1</t>
  </si>
  <si>
    <t>899722112</t>
  </si>
  <si>
    <t>Krytí potrubí z plastů výstražnou fólií z PVC šířky 25 cm</t>
  </si>
  <si>
    <t>1965353692</t>
  </si>
  <si>
    <t>https://podminky.urs.cz/item/CS_URS_2022_02/899722112</t>
  </si>
  <si>
    <t>(37+62)</t>
  </si>
  <si>
    <t>741</t>
  </si>
  <si>
    <t>Elektroinstalace - silnoproud</t>
  </si>
  <si>
    <t>741110512</t>
  </si>
  <si>
    <t>Montáž lišt a kanálků elektroinstalačních se spojkami, ohyby a rohy a s nasunutím do krabic vkládacích s víčkem, šířky do přes 60 do 120 mm</t>
  </si>
  <si>
    <t>1642126509</t>
  </si>
  <si>
    <t>https://podminky.urs.cz/item/CS_URS_2022_02/741110512</t>
  </si>
  <si>
    <t>"v.č.004 - chránička HDPE 110</t>
  </si>
  <si>
    <t>34,0</t>
  </si>
  <si>
    <t>345R1098</t>
  </si>
  <si>
    <t>dělená plastová chránička D 100/110mm, HDPE</t>
  </si>
  <si>
    <t>-1447032352</t>
  </si>
  <si>
    <t>"viz montáž</t>
  </si>
  <si>
    <t>998741101</t>
  </si>
  <si>
    <t>Přesun hmot pro silnoproud stanovený z hmotnosti přesunovaného materiálu vodorovná dopravní vzdálenost do 50 m v objektech výšky do 6 m</t>
  </si>
  <si>
    <t>1696839646</t>
  </si>
  <si>
    <t>https://podminky.urs.cz/item/CS_URS_2022_02/998741101</t>
  </si>
  <si>
    <t>Úroveň 4:</t>
  </si>
  <si>
    <t>ON.1 - Ostatní náklady</t>
  </si>
  <si>
    <t>OST - Ostatní náklady</t>
  </si>
  <si>
    <t>OST</t>
  </si>
  <si>
    <t>043103001</t>
  </si>
  <si>
    <t>Náklady na provedení zkoušek, revizí a měření, které jsou vyžadovány v technických normách a dalších předpisech ve vztahu k prováděným pracím, dodávkám a službám.</t>
  </si>
  <si>
    <t>Kč</t>
  </si>
  <si>
    <t>1024</t>
  </si>
  <si>
    <t>765689242</t>
  </si>
  <si>
    <t>013254001</t>
  </si>
  <si>
    <t>Náklad na projektové práce pro zhotovení dokumentace skutečného provedení stavby (výkresová a textová část)</t>
  </si>
  <si>
    <t>2010415837</t>
  </si>
  <si>
    <t>VRN.1 - Vedlejší rozpočtové náklady</t>
  </si>
  <si>
    <t>VRN -   Vedlejší rozpočtové náklady</t>
  </si>
  <si>
    <t xml:space="preserve">  Vedlejší rozpočtové náklady</t>
  </si>
  <si>
    <t>012103101</t>
  </si>
  <si>
    <t>Vytýčení inženýrských sítí dotčených nebo souvisejících se stavbou před a v průběhu výstavby.</t>
  </si>
  <si>
    <t>1775039649</t>
  </si>
  <si>
    <t>041703002</t>
  </si>
  <si>
    <t>Náklady na zbudování, údržbu a zrušení prostředků a konstrukcí na zajištění kolektivní bezpečnosti osob.</t>
  </si>
  <si>
    <t>-1393076254</t>
  </si>
  <si>
    <t>049103001</t>
  </si>
  <si>
    <t>Inženýrská činnost prováděná v průběhu stavebních prací vyplývající z povahy díla, a požadavků v SOD a VOP</t>
  </si>
  <si>
    <t>-2059268717</t>
  </si>
  <si>
    <t>049103002</t>
  </si>
  <si>
    <t>Náklady vzniklé v průběhu stavebních prací vyplývající z povahy díla, a požadavků v SOD a VOP</t>
  </si>
  <si>
    <t>-1984789002</t>
  </si>
  <si>
    <t>02 - Nezpůsobilé výdaje</t>
  </si>
  <si>
    <t>SO 101 - Komunikace, chodníky a zpevněné plochy - nezpůsobilé výdaje</t>
  </si>
  <si>
    <t xml:space="preserve">    9 - Ostatní konstrukce a práce-bourání</t>
  </si>
  <si>
    <t>"konstrukce chodníku tl. 150 mm</t>
  </si>
  <si>
    <t>40,0</t>
  </si>
  <si>
    <t>15,0</t>
  </si>
  <si>
    <t>367+185</t>
  </si>
  <si>
    <t>"konstrukce komunikace - úplná</t>
  </si>
  <si>
    <t>44,0*0,41</t>
  </si>
  <si>
    <t>(70+37)*0,37</t>
  </si>
  <si>
    <t>4,0*0,35</t>
  </si>
  <si>
    <t>5,0*0,26</t>
  </si>
  <si>
    <t>68,0*0,47+19,0*0,47</t>
  </si>
  <si>
    <t>16,0*0,43</t>
  </si>
  <si>
    <t>15,0*0,32</t>
  </si>
  <si>
    <t>10,0*0,15</t>
  </si>
  <si>
    <t>2,0*0,25</t>
  </si>
  <si>
    <t>"odhumusování</t>
  </si>
  <si>
    <t>40,0*0,1</t>
  </si>
  <si>
    <t>132251101</t>
  </si>
  <si>
    <t>Hloubení nezapažených rýh šířky do 800 mm strojně s urovnáním dna do předepsaného profilu a spádu v hornině třídy těžitelnosti I skupiny 3 do 20 m3</t>
  </si>
  <si>
    <t>2041197808</t>
  </si>
  <si>
    <t>https://podminky.urs.cz/item/CS_URS_2022_02/132251101</t>
  </si>
  <si>
    <t>"v.č.006 - přípojka vpusti</t>
  </si>
  <si>
    <t>17,0*1,0*1,24</t>
  </si>
  <si>
    <t>"v.č. 008 - propustek</t>
  </si>
  <si>
    <t>10,5*1,5*2,0</t>
  </si>
  <si>
    <t>225817525</t>
  </si>
  <si>
    <t>"v.č.004 -</t>
  </si>
  <si>
    <t>66+63</t>
  </si>
  <si>
    <t>"výkop přípojka vpusti + propustek</t>
  </si>
  <si>
    <t>52,58</t>
  </si>
  <si>
    <t>"vytlačená kubatura</t>
  </si>
  <si>
    <t>"vpust</t>
  </si>
  <si>
    <t>-16,0*1,0*0,55-3,14*0,22*0,22*1,14</t>
  </si>
  <si>
    <t>"propustek</t>
  </si>
  <si>
    <t>-0,92*0,92*10,5</t>
  </si>
  <si>
    <t>-787858906</t>
  </si>
  <si>
    <t>163,72*2</t>
  </si>
  <si>
    <t>(167+52)*0,15*2</t>
  </si>
  <si>
    <t>573727577</t>
  </si>
  <si>
    <t>"zásyp  k použití</t>
  </si>
  <si>
    <t>163,72</t>
  </si>
  <si>
    <t xml:space="preserve">"ornice k použití </t>
  </si>
  <si>
    <t>219*0,15</t>
  </si>
  <si>
    <t>1831347832</t>
  </si>
  <si>
    <t>"zásyp  na meziskládce</t>
  </si>
  <si>
    <t>"ornice na meziskládce</t>
  </si>
  <si>
    <t>519183542</t>
  </si>
  <si>
    <t>144,9+52,58-163,72+612,0*0,15-219,0*0,15</t>
  </si>
  <si>
    <t>-68012498</t>
  </si>
  <si>
    <t>92,71*1,75</t>
  </si>
  <si>
    <t>1902435365</t>
  </si>
  <si>
    <t xml:space="preserve">"přípojka vpusti </t>
  </si>
  <si>
    <t>16,0*1,0*0,45</t>
  </si>
  <si>
    <t>855169975</t>
  </si>
  <si>
    <t>7,2*1,01</t>
  </si>
  <si>
    <t>7,272*1,9 'Přepočtené koeficientem množství</t>
  </si>
  <si>
    <t>-213459560</t>
  </si>
  <si>
    <t>88,0</t>
  </si>
  <si>
    <t>96</t>
  </si>
  <si>
    <t>-1433267338</t>
  </si>
  <si>
    <t>219</t>
  </si>
  <si>
    <t>1639059463</t>
  </si>
  <si>
    <t>167,0+52</t>
  </si>
  <si>
    <t>1927490631</t>
  </si>
  <si>
    <t>219,0</t>
  </si>
  <si>
    <t>517702887</t>
  </si>
  <si>
    <t>219,0*0,015*1,03</t>
  </si>
  <si>
    <t>-1436461503</t>
  </si>
  <si>
    <t>-748457278</t>
  </si>
  <si>
    <t>237912105</t>
  </si>
  <si>
    <t>112655846</t>
  </si>
  <si>
    <t>2034164328</t>
  </si>
  <si>
    <t>-912057358</t>
  </si>
  <si>
    <t>954512990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</si>
  <si>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</si>
  <si>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</si>
  <si>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https://podminky.urs.cz/item/CS_URS_2022_02/113107341</t>
  </si>
  <si>
    <t>70+37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</si>
  <si>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</si>
  <si>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</si>
  <si>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https://podminky.urs.cz/item/CS_URS_2022_02/113106132</t>
  </si>
  <si>
    <t>4,0</t>
  </si>
  <si>
    <t>16,0</t>
  </si>
  <si>
    <t>3,0+93</t>
  </si>
  <si>
    <t>3,0*2</t>
  </si>
  <si>
    <t>359901211</t>
  </si>
  <si>
    <t>Monitoring stok (kamerový systém) jakékoli výšky nová kanalizace</t>
  </si>
  <si>
    <t>1329923899</t>
  </si>
  <si>
    <t>https://podminky.urs.cz/item/CS_URS_2022_02/359901211</t>
  </si>
  <si>
    <t>"v.č. 006</t>
  </si>
  <si>
    <t xml:space="preserve">"přípojka uliční vpusti </t>
  </si>
  <si>
    <t>1995703360</t>
  </si>
  <si>
    <t>https://podminky.urs.cz/item/CS_URS_2022_02/451572111</t>
  </si>
  <si>
    <t>16,0*1,0*0,10</t>
  </si>
  <si>
    <t>-146070556</t>
  </si>
  <si>
    <t>"v.č.006 - vpust</t>
  </si>
  <si>
    <t>59223864</t>
  </si>
  <si>
    <t>prstenec pro uliční vpusť vyrovnávací betonový 390x60x130mm</t>
  </si>
  <si>
    <t>501005922</t>
  </si>
  <si>
    <t>451312111</t>
  </si>
  <si>
    <t>Podklad pod dlažbu z betonu prostého bez zvýšených nároků na prostředí tř. C 20/25 tl. přes 100 do 150 mm</t>
  </si>
  <si>
    <t>490740162</t>
  </si>
  <si>
    <t>https://podminky.urs.cz/item/CS_URS_2022_02/451312111</t>
  </si>
  <si>
    <t xml:space="preserve">"viz dlažba z lomového kamene </t>
  </si>
  <si>
    <t>7,0</t>
  </si>
  <si>
    <t>465513127</t>
  </si>
  <si>
    <t>Dlažba z lomového kamene lomařsky upraveného na cementovou maltu, s vyspárováním cementovou maltou, tl. kamene 200 mm</t>
  </si>
  <si>
    <t>844363377</t>
  </si>
  <si>
    <t>https://podminky.urs.cz/item/CS_URS_2022_02/465513127</t>
  </si>
  <si>
    <t>452311151</t>
  </si>
  <si>
    <t>Podkladní a zajišťovací konstrukce z betonu prostého v otevřeném výkopu desky pod potrubí, stoky a drobné objekty z betonu tř. C 20/25</t>
  </si>
  <si>
    <t>820407393</t>
  </si>
  <si>
    <t>https://podminky.urs.cz/item/CS_URS_2022_02/452311151</t>
  </si>
  <si>
    <t>"v.č.008   pod šachtou</t>
  </si>
  <si>
    <t>1,6*1,6*0,1</t>
  </si>
  <si>
    <t>"pod  vpustí</t>
  </si>
  <si>
    <t>0,6*0,6*0,1</t>
  </si>
  <si>
    <t>525806533</t>
  </si>
  <si>
    <t>"konstrukce chodníku - fr. 0-32 mm</t>
  </si>
  <si>
    <t>41,0</t>
  </si>
  <si>
    <t>"konstrukce chodníku - varovná pás - fr. 0-32 mm</t>
  </si>
  <si>
    <t>-1749502492</t>
  </si>
  <si>
    <t>(277,0+189)*2</t>
  </si>
  <si>
    <t>302108365</t>
  </si>
  <si>
    <t>246,0+158,0</t>
  </si>
  <si>
    <t>1030262565</t>
  </si>
  <si>
    <t>103,0</t>
  </si>
  <si>
    <t>12,0</t>
  </si>
  <si>
    <t>569951133</t>
  </si>
  <si>
    <t>Zpevnění krajnic nebo komunikací pro pěší s rozprostřením a zhutněním, po zhutnění asfaltovým recyklátem tl. 150 mm</t>
  </si>
  <si>
    <t>598239267</t>
  </si>
  <si>
    <t>https://podminky.urs.cz/item/CS_URS_2022_02/569951133</t>
  </si>
  <si>
    <t>"nezpevněná krajnice</t>
  </si>
  <si>
    <t>864679364</t>
  </si>
  <si>
    <t>1978680719</t>
  </si>
  <si>
    <t>246,0+158</t>
  </si>
  <si>
    <t>"konstrukce komunikace  - obnova povrchu</t>
  </si>
  <si>
    <t>518,0</t>
  </si>
  <si>
    <t>527180965</t>
  </si>
  <si>
    <t>2076658861</t>
  </si>
  <si>
    <t>103</t>
  </si>
  <si>
    <t>-830059754</t>
  </si>
  <si>
    <t>84,0+19,0</t>
  </si>
  <si>
    <t>103*1,03 'Přepočtené koeficientem množství</t>
  </si>
  <si>
    <t>-1653680961</t>
  </si>
  <si>
    <t>12*1,03 'Přepočtené koeficientem množství</t>
  </si>
  <si>
    <t>596212214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</si>
  <si>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</si>
  <si>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784341070</t>
  </si>
  <si>
    <t>https://podminky.urs.cz/item/CS_URS_2022_02/596212214</t>
  </si>
  <si>
    <t>115</t>
  </si>
  <si>
    <t>-1275089662</t>
  </si>
  <si>
    <t>1,0</t>
  </si>
  <si>
    <t>1766830016</t>
  </si>
  <si>
    <t>41*1,01 'Přepočtené koeficientem množství</t>
  </si>
  <si>
    <t>375293069</t>
  </si>
  <si>
    <t>1*1,03 'Přepočtené koeficientem množství</t>
  </si>
  <si>
    <t>-1192672029</t>
  </si>
  <si>
    <t>871315221</t>
  </si>
  <si>
    <t>Kanalizační potrubí z tvrdého PVC v otevřeném výkopu ve sklonu do 20 %, hladkého plnostěnného jednovrstvého, tuhost třídy SN 8 DN 160</t>
  </si>
  <si>
    <t>-494347389</t>
  </si>
  <si>
    <t>https://podminky.urs.cz/item/CS_URS_2022_02/871315221</t>
  </si>
  <si>
    <t>892351111</t>
  </si>
  <si>
    <t>Tlakové zkoušky vodou na potrubí DN 150 nebo 200</t>
  </si>
  <si>
    <t>1023726496</t>
  </si>
  <si>
    <t>https://podminky.urs.cz/item/CS_URS_2022_02/892351111</t>
  </si>
  <si>
    <t>894411311</t>
  </si>
  <si>
    <t>Osazení betonových nebo železobetonových dílců pro šachty skruží rovných</t>
  </si>
  <si>
    <t>-1038661122</t>
  </si>
  <si>
    <t>https://podminky.urs.cz/item/CS_URS_2022_02/894411311</t>
  </si>
  <si>
    <t>"500</t>
  </si>
  <si>
    <t>59224051</t>
  </si>
  <si>
    <t>skruž pro kanalizační šachty se zabudovanými stupadly 100x50x12cm</t>
  </si>
  <si>
    <t>2081503158</t>
  </si>
  <si>
    <t>894412411</t>
  </si>
  <si>
    <t>Osazení betonových nebo železobetonových dílců pro šachty skruží přechodových</t>
  </si>
  <si>
    <t>-1455974048</t>
  </si>
  <si>
    <t>https://podminky.urs.cz/item/CS_URS_2022_02/894412411</t>
  </si>
  <si>
    <t>59224121</t>
  </si>
  <si>
    <t>skruž betonová přechodová 62,5/100x60x9cm, stupadla poplastovaná kapsová</t>
  </si>
  <si>
    <t>-680708258</t>
  </si>
  <si>
    <t>894414111</t>
  </si>
  <si>
    <t>Osazení betonových nebo železobetonových dílců pro šachty skruží základových (dno)</t>
  </si>
  <si>
    <t>1313031953</t>
  </si>
  <si>
    <t>https://podminky.urs.cz/item/CS_URS_2022_02/894414111</t>
  </si>
  <si>
    <t>59224059</t>
  </si>
  <si>
    <t>dno betonové šachtové hranaté DN 1000x600, 100x75x15cm</t>
  </si>
  <si>
    <t>853367757</t>
  </si>
  <si>
    <t>59224348</t>
  </si>
  <si>
    <t>těsnění elastomerové pro spojení šachetních dílů DN 1000</t>
  </si>
  <si>
    <t>-486718515</t>
  </si>
  <si>
    <t>899103112</t>
  </si>
  <si>
    <t>Osazení poklopů litinových a ocelových včetně rámů pro třídu zatížení B125, C250</t>
  </si>
  <si>
    <t>1281149439</t>
  </si>
  <si>
    <t>https://podminky.urs.cz/item/CS_URS_2022_02/899103112</t>
  </si>
  <si>
    <t>28661933</t>
  </si>
  <si>
    <t>poklop šachtový litinový DN 600 pro třídu zatížení B125</t>
  </si>
  <si>
    <t>-1003486631</t>
  </si>
  <si>
    <t>895941301</t>
  </si>
  <si>
    <t>Osazení vpusti uliční z betonových dílců DN 450 dno s výtokem</t>
  </si>
  <si>
    <t>-281133382</t>
  </si>
  <si>
    <t>https://podminky.urs.cz/item/CS_URS_2022_02/895941301</t>
  </si>
  <si>
    <t>59223850</t>
  </si>
  <si>
    <t>dno pro uliční vpusť s výtokovým otvorem betonové 450x330x50mm</t>
  </si>
  <si>
    <t>-2079402223</t>
  </si>
  <si>
    <t>895941313</t>
  </si>
  <si>
    <t>Osazení vpusti uliční z betonových dílců DN 450 skruž horní 295 mm</t>
  </si>
  <si>
    <t>757361036</t>
  </si>
  <si>
    <t>https://podminky.urs.cz/item/CS_URS_2022_02/895941313</t>
  </si>
  <si>
    <t>59223858</t>
  </si>
  <si>
    <t>skruž pro uliční vpusť horní betonová 450x570x50mm</t>
  </si>
  <si>
    <t>2104723312</t>
  </si>
  <si>
    <t>59223871</t>
  </si>
  <si>
    <t>koš vysoký pro uliční vpusti žárově Pz plech pro rám 500/500mm</t>
  </si>
  <si>
    <t>583570582</t>
  </si>
  <si>
    <t>899204112</t>
  </si>
  <si>
    <t>Osazení mříží litinových včetně rámů a košů na bahno pro třídu zatížení D400, E600</t>
  </si>
  <si>
    <t>-1224722644</t>
  </si>
  <si>
    <t>https://podminky.urs.cz/item/CS_URS_2022_02/899204112</t>
  </si>
  <si>
    <t>"v.č.006 - vtoková mříž</t>
  </si>
  <si>
    <t>55242320</t>
  </si>
  <si>
    <t>mříž vtoková litinová plochá 500x500mm</t>
  </si>
  <si>
    <t>-1680206806</t>
  </si>
  <si>
    <t>899231111</t>
  </si>
  <si>
    <t>Výšková úprava uličního vstupu nebo vpusti do 200 mm zvýšením mříže</t>
  </si>
  <si>
    <t>1938745247</t>
  </si>
  <si>
    <t>https://podminky.urs.cz/item/CS_URS_2022_02/899231111</t>
  </si>
  <si>
    <t>"v.č.004 - uliční vpust</t>
  </si>
  <si>
    <t>899R31111</t>
  </si>
  <si>
    <t>Pročištění stávajících uličních vpustí</t>
  </si>
  <si>
    <t>551988484</t>
  </si>
  <si>
    <t>Ostatní konstrukce a práce-bourání</t>
  </si>
  <si>
    <t>912211111</t>
  </si>
  <si>
    <t>Montáž směrového sloupku plastového s odrazkou prostým uložením bez betonového základu silničního</t>
  </si>
  <si>
    <t>2057039334</t>
  </si>
  <si>
    <t>https://podminky.urs.cz/item/CS_URS_2022_02/912211111</t>
  </si>
  <si>
    <t>"v.č.005 směrový sloupek Z11d</t>
  </si>
  <si>
    <t>40445158</t>
  </si>
  <si>
    <t>sloupek směrový silniční plastový 1,2m</t>
  </si>
  <si>
    <t>-1921786117</t>
  </si>
  <si>
    <t>914R90111</t>
  </si>
  <si>
    <t>Přesunutí stávající dopravní značky</t>
  </si>
  <si>
    <t>-1350089987</t>
  </si>
  <si>
    <t>"v.č.005 - Z 11 D</t>
  </si>
  <si>
    <t>"značka Z 11 D</t>
  </si>
  <si>
    <t>"značka IJ 4a+E13</t>
  </si>
  <si>
    <t>915611111</t>
  </si>
  <si>
    <t>Předznačení pro vodorovné značení stříkané barvou nebo prováděné z nátěrových hmot liniové dělicí čáry, vodicí proužky</t>
  </si>
  <si>
    <t>-1599356026</t>
  </si>
  <si>
    <t>https://podminky.urs.cz/item/CS_URS_2022_02/915611111</t>
  </si>
  <si>
    <t>"v.č.005 - značka V11a</t>
  </si>
  <si>
    <t>18*0,125*2+2,5*4*0,125+5*4*0,125</t>
  </si>
  <si>
    <t>915621111</t>
  </si>
  <si>
    <t>Předznačení pro vodorovné značení stříkané barvou nebo prováděné z nátěrových hmot plošné šipky, symboly, nápisy</t>
  </si>
  <si>
    <t>-412062631</t>
  </si>
  <si>
    <t>https://podminky.urs.cz/item/CS_URS_2022_02/915621111</t>
  </si>
  <si>
    <t>"v.č.005 - značka V11a - nápis bus</t>
  </si>
  <si>
    <t>2,5*1,00*2</t>
  </si>
  <si>
    <t>915231111</t>
  </si>
  <si>
    <t>Vodorovné dopravní značení stříkaným plastem přechody pro chodce, šipky, symboly nápisy bílé základní</t>
  </si>
  <si>
    <t>-168266870</t>
  </si>
  <si>
    <t>https://podminky.urs.cz/item/CS_URS_2022_02/915231111</t>
  </si>
  <si>
    <t>915131111</t>
  </si>
  <si>
    <t>Vodorovné dopravní značení stříkané barvou přechody pro chodce, šipky, symboly bílé základní</t>
  </si>
  <si>
    <t>61162485</t>
  </si>
  <si>
    <t>https://podminky.urs.cz/item/CS_URS_2022_02/915131111</t>
  </si>
  <si>
    <t>-1197779965</t>
  </si>
  <si>
    <t>12*2</t>
  </si>
  <si>
    <t>-508956674</t>
  </si>
  <si>
    <t>24,0*0,1*1,02</t>
  </si>
  <si>
    <t>259943425</t>
  </si>
  <si>
    <t>128,0</t>
  </si>
  <si>
    <t>10,0</t>
  </si>
  <si>
    <t>-1750785867</t>
  </si>
  <si>
    <t>138</t>
  </si>
  <si>
    <t>138*1,02 'Přepočtené koeficientem množství</t>
  </si>
  <si>
    <t>-1114687611</t>
  </si>
  <si>
    <t>"v.č.004 - chodníkový orubník zapuštěný</t>
  </si>
  <si>
    <t>45+91</t>
  </si>
  <si>
    <t>-1061498569</t>
  </si>
  <si>
    <t>1136787504</t>
  </si>
  <si>
    <t>128,0+89,0</t>
  </si>
  <si>
    <t>44,0+9+12+10</t>
  </si>
  <si>
    <t>1557891064</t>
  </si>
  <si>
    <t>-1824924069</t>
  </si>
  <si>
    <t>44+9+12+10</t>
  </si>
  <si>
    <t>1694611574</t>
  </si>
  <si>
    <t>292*0,2*0,1</t>
  </si>
  <si>
    <t>136*0,2*0,1</t>
  </si>
  <si>
    <t>24,0*0,2*0,1</t>
  </si>
  <si>
    <t>138,0*0,2*0,1</t>
  </si>
  <si>
    <t>919521130</t>
  </si>
  <si>
    <t>Zřízení silničního propustku z trub betonových nebo železobetonových DN 500 mm</t>
  </si>
  <si>
    <t>189710525</t>
  </si>
  <si>
    <t>https://podminky.urs.cz/item/CS_URS_2022_02/919521130</t>
  </si>
  <si>
    <t>"v.č.008 -</t>
  </si>
  <si>
    <t>10,5</t>
  </si>
  <si>
    <t>59222024</t>
  </si>
  <si>
    <t>trouba ŽB hrdlová DN 500</t>
  </si>
  <si>
    <t>-1212015269</t>
  </si>
  <si>
    <t>"viz zřízení propustku</t>
  </si>
  <si>
    <t>10,5*1,01 'Přepočtené koeficientem množství</t>
  </si>
  <si>
    <t>919535560</t>
  </si>
  <si>
    <t>Obetonování trubního propustku betonem prostým bez zvýšených nároků na prostředí tř. C 30/37</t>
  </si>
  <si>
    <t>-863685591</t>
  </si>
  <si>
    <t>https://podminky.urs.cz/item/CS_URS_2022_02/919535560</t>
  </si>
  <si>
    <t>0,92*0,92*10,5-3,14*0,32*0,32*1,05</t>
  </si>
  <si>
    <t>26,0</t>
  </si>
  <si>
    <t>955R52001</t>
  </si>
  <si>
    <t>Napojení uličních vpustí a drenáží vývrtem se zatěsněním</t>
  </si>
  <si>
    <t>12591258</t>
  </si>
  <si>
    <t>"konstrukce komunikace - obnova povrchu</t>
  </si>
  <si>
    <t>329-37</t>
  </si>
  <si>
    <t>97</t>
  </si>
  <si>
    <t>98</t>
  </si>
  <si>
    <t>"viz vybouraná suť - vybourané hmoty</t>
  </si>
  <si>
    <t>57,889-22,345</t>
  </si>
  <si>
    <t>99</t>
  </si>
  <si>
    <t>35,544</t>
  </si>
  <si>
    <t>35,544*14 'Přepočtené koeficientem množství</t>
  </si>
  <si>
    <t>100</t>
  </si>
  <si>
    <t>-2111316315</t>
  </si>
  <si>
    <t>22,345</t>
  </si>
  <si>
    <t>101</t>
  </si>
  <si>
    <t>-842416423</t>
  </si>
  <si>
    <t>22,345*14 'Přepočtené koeficientem množství</t>
  </si>
  <si>
    <t>102</t>
  </si>
  <si>
    <t>"vybouraná dlažba,obruby</t>
  </si>
  <si>
    <t>22,345+5,1</t>
  </si>
  <si>
    <t>3,234</t>
  </si>
  <si>
    <t>104</t>
  </si>
  <si>
    <t>0,69</t>
  </si>
  <si>
    <t>105</t>
  </si>
  <si>
    <t>-705331207</t>
  </si>
  <si>
    <t>26,52</t>
  </si>
  <si>
    <t>106</t>
  </si>
  <si>
    <t>107</t>
  </si>
  <si>
    <t>-1342473357</t>
  </si>
  <si>
    <t>012103001</t>
  </si>
  <si>
    <t>Náklady na průzkumné, geodetické a projektové práce geodetické před výstavbou</t>
  </si>
  <si>
    <t>1653782060</t>
  </si>
  <si>
    <t>012203001</t>
  </si>
  <si>
    <t>Náklady na průzkumné, geodetické a projektové práce geodetické při provádění stavby</t>
  </si>
  <si>
    <t>-1702913950</t>
  </si>
  <si>
    <t>012303001</t>
  </si>
  <si>
    <t>Náklady na průzkumné, geodetické a projektové práce geodetické práce po výstavbě</t>
  </si>
  <si>
    <t>885550095</t>
  </si>
  <si>
    <t>013251201</t>
  </si>
  <si>
    <t>Náklady na pasportizaci stávajících objektů</t>
  </si>
  <si>
    <t>1934745723</t>
  </si>
  <si>
    <t>013254101</t>
  </si>
  <si>
    <t>Náklady na pořízení fotografií nebo videozáznamů zakrývaných konstrukcí a postupu výstavby.</t>
  </si>
  <si>
    <t>1393988542</t>
  </si>
  <si>
    <t>013284001</t>
  </si>
  <si>
    <t>Náklad na zpracování dokumentu KZP a evidenci provedených zkoušek, revizí a měření.</t>
  </si>
  <si>
    <t>-1350481483</t>
  </si>
  <si>
    <t>030001001</t>
  </si>
  <si>
    <t>Náklady na dokumentaci ZS, na přípravu území pro ZS včetně odstranění materiálu a konstrukcí v prostoru staveniště, na vybudování odběrných míst, na zřízení přípojek médií, na vlastní vybudování objektů ZS, provizornich komunikací, oplocení a osvětlení pěších/dopravních koridorů apod.</t>
  </si>
  <si>
    <t>796712806</t>
  </si>
  <si>
    <t>030001002</t>
  </si>
  <si>
    <t>Náklady na vybavení/pronájem objektů ZS, náklady na energie, úklid, údržbu a opravy objektů ZS, čištění pojezdových a manipulačních ploch, zabezpečení staveniště apod.</t>
  </si>
  <si>
    <t>-1656609831</t>
  </si>
  <si>
    <t>039001003</t>
  </si>
  <si>
    <t xml:space="preserve">Náklady na demontáž/odstranění objektů ZS a jejich odvozu a náklady na uvedení pozemku do původního stavu včetně nákladů s tím spojených._x000D_
</t>
  </si>
  <si>
    <t>-539450297</t>
  </si>
  <si>
    <t>034403001</t>
  </si>
  <si>
    <t>Náklady na zřízení, údržbu a zrušení dočasného dopravního značení, potřebného k zajištění přístupu nebo provozu na staveništi a/nebo v okolí staveniště.</t>
  </si>
  <si>
    <t>28903536</t>
  </si>
  <si>
    <t>045203001</t>
  </si>
  <si>
    <t>Náklad zhotovitele na řízení a koordinaci subdodavatelů.</t>
  </si>
  <si>
    <t>1713419794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</si>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</sst>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29" fillId="0" borderId="0" xfId="1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1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21" fillId="4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317321191" TargetMode="External"/><Relationship Id="rId21" Type="http://schemas.openxmlformats.org/officeDocument/2006/relationships/hyperlink" Target="https://podminky.urs.cz/item/CS_URS_2022_02/113106185" TargetMode="External"/><Relationship Id="rId42" Type="http://schemas.openxmlformats.org/officeDocument/2006/relationships/hyperlink" Target="https://podminky.urs.cz/item/CS_URS_2022_02/596211114" TargetMode="External"/><Relationship Id="rId47" Type="http://schemas.openxmlformats.org/officeDocument/2006/relationships/hyperlink" Target="https://podminky.urs.cz/item/CS_URS_2022_02/894302171" TargetMode="External"/><Relationship Id="rId63" Type="http://schemas.openxmlformats.org/officeDocument/2006/relationships/hyperlink" Target="https://podminky.urs.cz/item/CS_URS_2022_02/997221579" TargetMode="External"/><Relationship Id="rId68" Type="http://schemas.openxmlformats.org/officeDocument/2006/relationships/hyperlink" Target="https://podminky.urs.cz/item/CS_URS_2022_02/998223011" TargetMode="External"/><Relationship Id="rId7" Type="http://schemas.openxmlformats.org/officeDocument/2006/relationships/hyperlink" Target="https://podminky.urs.cz/item/CS_URS_2022_02/171251201" TargetMode="External"/><Relationship Id="rId71" Type="http://schemas.openxmlformats.org/officeDocument/2006/relationships/hyperlink" Target="https://podminky.urs.cz/item/CS_URS_2022_02/998767101" TargetMode="External"/><Relationship Id="rId2" Type="http://schemas.openxmlformats.org/officeDocument/2006/relationships/hyperlink" Target="https://podminky.urs.cz/item/CS_URS_2022_02/122452204" TargetMode="External"/><Relationship Id="rId16" Type="http://schemas.openxmlformats.org/officeDocument/2006/relationships/hyperlink" Target="https://podminky.urs.cz/item/CS_URS_2022_02/183403153" TargetMode="External"/><Relationship Id="rId29" Type="http://schemas.openxmlformats.org/officeDocument/2006/relationships/hyperlink" Target="https://podminky.urs.cz/item/CS_URS_2022_02/317361116" TargetMode="External"/><Relationship Id="rId11" Type="http://schemas.openxmlformats.org/officeDocument/2006/relationships/hyperlink" Target="https://podminky.urs.cz/item/CS_URS_2022_02/181152302" TargetMode="External"/><Relationship Id="rId24" Type="http://schemas.openxmlformats.org/officeDocument/2006/relationships/hyperlink" Target="https://podminky.urs.cz/item/CS_URS_2022_02/212755216" TargetMode="External"/><Relationship Id="rId32" Type="http://schemas.openxmlformats.org/officeDocument/2006/relationships/hyperlink" Target="https://podminky.urs.cz/item/CS_URS_2022_02/452311121" TargetMode="External"/><Relationship Id="rId37" Type="http://schemas.openxmlformats.org/officeDocument/2006/relationships/hyperlink" Target="https://podminky.urs.cz/item/CS_URS_2022_02/564871011" TargetMode="External"/><Relationship Id="rId40" Type="http://schemas.openxmlformats.org/officeDocument/2006/relationships/hyperlink" Target="https://podminky.urs.cz/item/CS_URS_2022_02/573111113" TargetMode="External"/><Relationship Id="rId45" Type="http://schemas.openxmlformats.org/officeDocument/2006/relationships/hyperlink" Target="https://podminky.urs.cz/item/CS_URS_2022_02/899331111" TargetMode="External"/><Relationship Id="rId53" Type="http://schemas.openxmlformats.org/officeDocument/2006/relationships/hyperlink" Target="https://podminky.urs.cz/item/CS_URS_2022_02/916231213" TargetMode="External"/><Relationship Id="rId58" Type="http://schemas.openxmlformats.org/officeDocument/2006/relationships/hyperlink" Target="https://podminky.urs.cz/item/CS_URS_2022_02/938909311" TargetMode="External"/><Relationship Id="rId66" Type="http://schemas.openxmlformats.org/officeDocument/2006/relationships/hyperlink" Target="https://podminky.urs.cz/item/CS_URS_2022_02/997221655" TargetMode="External"/><Relationship Id="rId5" Type="http://schemas.openxmlformats.org/officeDocument/2006/relationships/hyperlink" Target="https://podminky.urs.cz/item/CS_URS_2022_02/162351104" TargetMode="External"/><Relationship Id="rId61" Type="http://schemas.openxmlformats.org/officeDocument/2006/relationships/hyperlink" Target="https://podminky.urs.cz/item/CS_URS_2022_02/997221559" TargetMode="External"/><Relationship Id="rId19" Type="http://schemas.openxmlformats.org/officeDocument/2006/relationships/hyperlink" Target="https://podminky.urs.cz/item/CS_URS_2022_02/113107181" TargetMode="External"/><Relationship Id="rId14" Type="http://schemas.openxmlformats.org/officeDocument/2006/relationships/hyperlink" Target="https://podminky.urs.cz/item/CS_URS_2022_02/183205111" TargetMode="External"/><Relationship Id="rId22" Type="http://schemas.openxmlformats.org/officeDocument/2006/relationships/hyperlink" Target="https://podminky.urs.cz/item/CS_URS_2022_02/113202111" TargetMode="External"/><Relationship Id="rId27" Type="http://schemas.openxmlformats.org/officeDocument/2006/relationships/hyperlink" Target="https://podminky.urs.cz/item/CS_URS_2022_02/317353121" TargetMode="External"/><Relationship Id="rId30" Type="http://schemas.openxmlformats.org/officeDocument/2006/relationships/hyperlink" Target="https://podminky.urs.cz/item/CS_URS_2022_02/452112111" TargetMode="External"/><Relationship Id="rId35" Type="http://schemas.openxmlformats.org/officeDocument/2006/relationships/hyperlink" Target="https://podminky.urs.cz/item/CS_URS_2022_02/564851111" TargetMode="External"/><Relationship Id="rId43" Type="http://schemas.openxmlformats.org/officeDocument/2006/relationships/hyperlink" Target="https://podminky.urs.cz/item/CS_URS_2022_02/596212211" TargetMode="External"/><Relationship Id="rId48" Type="http://schemas.openxmlformats.org/officeDocument/2006/relationships/hyperlink" Target="https://podminky.urs.cz/item/CS_URS_2022_02/894502201" TargetMode="External"/><Relationship Id="rId56" Type="http://schemas.openxmlformats.org/officeDocument/2006/relationships/hyperlink" Target="https://podminky.urs.cz/item/CS_URS_2022_02/919735112" TargetMode="External"/><Relationship Id="rId64" Type="http://schemas.openxmlformats.org/officeDocument/2006/relationships/hyperlink" Target="https://podminky.urs.cz/item/CS_URS_2022_02/997221861" TargetMode="External"/><Relationship Id="rId69" Type="http://schemas.openxmlformats.org/officeDocument/2006/relationships/hyperlink" Target="https://podminky.urs.cz/item/CS_URS_2022_02/998223091" TargetMode="External"/><Relationship Id="rId8" Type="http://schemas.openxmlformats.org/officeDocument/2006/relationships/hyperlink" Target="https://podminky.urs.cz/item/CS_URS_2022_02/162451106" TargetMode="External"/><Relationship Id="rId51" Type="http://schemas.openxmlformats.org/officeDocument/2006/relationships/hyperlink" Target="https://podminky.urs.cz/item/CS_URS_2022_02/916111123" TargetMode="External"/><Relationship Id="rId72" Type="http://schemas.openxmlformats.org/officeDocument/2006/relationships/drawing" Target="../drawings/drawing2.xml"/><Relationship Id="rId3" Type="http://schemas.openxmlformats.org/officeDocument/2006/relationships/hyperlink" Target="https://podminky.urs.cz/item/CS_URS_2022_02/131251100" TargetMode="External"/><Relationship Id="rId12" Type="http://schemas.openxmlformats.org/officeDocument/2006/relationships/hyperlink" Target="https://podminky.urs.cz/item/CS_URS_2022_02/181351103" TargetMode="External"/><Relationship Id="rId17" Type="http://schemas.openxmlformats.org/officeDocument/2006/relationships/hyperlink" Target="https://podminky.urs.cz/item/CS_URS_2022_02/183403161" TargetMode="External"/><Relationship Id="rId25" Type="http://schemas.openxmlformats.org/officeDocument/2006/relationships/hyperlink" Target="https://podminky.urs.cz/item/CS_URS_2022_02/317321118" TargetMode="External"/><Relationship Id="rId33" Type="http://schemas.openxmlformats.org/officeDocument/2006/relationships/hyperlink" Target="https://podminky.urs.cz/item/CS_URS_2022_02/452351101" TargetMode="External"/><Relationship Id="rId38" Type="http://schemas.openxmlformats.org/officeDocument/2006/relationships/hyperlink" Target="https://podminky.urs.cz/item/CS_URS_2022_02/564871016" TargetMode="External"/><Relationship Id="rId46" Type="http://schemas.openxmlformats.org/officeDocument/2006/relationships/hyperlink" Target="https://podminky.urs.cz/item/CS_URS_2022_02/899431111" TargetMode="External"/><Relationship Id="rId59" Type="http://schemas.openxmlformats.org/officeDocument/2006/relationships/hyperlink" Target="https://podminky.urs.cz/item/CS_URS_2022_02/985131111" TargetMode="External"/><Relationship Id="rId67" Type="http://schemas.openxmlformats.org/officeDocument/2006/relationships/hyperlink" Target="https://podminky.urs.cz/item/CS_URS_2022_02/997013631" TargetMode="External"/><Relationship Id="rId20" Type="http://schemas.openxmlformats.org/officeDocument/2006/relationships/hyperlink" Target="https://podminky.urs.cz/item/CS_URS_2022_02/113106142" TargetMode="External"/><Relationship Id="rId41" Type="http://schemas.openxmlformats.org/officeDocument/2006/relationships/hyperlink" Target="https://podminky.urs.cz/item/CS_URS_2022_02/596211113" TargetMode="External"/><Relationship Id="rId54" Type="http://schemas.openxmlformats.org/officeDocument/2006/relationships/hyperlink" Target="https://podminky.urs.cz/item/CS_URS_2022_02/916131213" TargetMode="External"/><Relationship Id="rId62" Type="http://schemas.openxmlformats.org/officeDocument/2006/relationships/hyperlink" Target="https://podminky.urs.cz/item/CS_URS_2022_02/997221571" TargetMode="External"/><Relationship Id="rId70" Type="http://schemas.openxmlformats.org/officeDocument/2006/relationships/hyperlink" Target="https://podminky.urs.cz/item/CS_URS_2022_02/767662110" TargetMode="External"/><Relationship Id="rId1" Type="http://schemas.openxmlformats.org/officeDocument/2006/relationships/hyperlink" Target="https://podminky.urs.cz/item/CS_URS_2022_02/121151103" TargetMode="External"/><Relationship Id="rId6" Type="http://schemas.openxmlformats.org/officeDocument/2006/relationships/hyperlink" Target="https://podminky.urs.cz/item/CS_URS_2022_02/167151101" TargetMode="External"/><Relationship Id="rId15" Type="http://schemas.openxmlformats.org/officeDocument/2006/relationships/hyperlink" Target="https://podminky.urs.cz/item/CS_URS_2022_02/183403114" TargetMode="External"/><Relationship Id="rId23" Type="http://schemas.openxmlformats.org/officeDocument/2006/relationships/hyperlink" Target="https://podminky.urs.cz/item/CS_URS_2022_02/113203111" TargetMode="External"/><Relationship Id="rId28" Type="http://schemas.openxmlformats.org/officeDocument/2006/relationships/hyperlink" Target="https://podminky.urs.cz/item/CS_URS_2022_02/317353221" TargetMode="External"/><Relationship Id="rId36" Type="http://schemas.openxmlformats.org/officeDocument/2006/relationships/hyperlink" Target="https://podminky.urs.cz/item/CS_URS_2022_02/564851011" TargetMode="External"/><Relationship Id="rId49" Type="http://schemas.openxmlformats.org/officeDocument/2006/relationships/hyperlink" Target="https://podminky.urs.cz/item/CS_URS_2022_02/894608112" TargetMode="External"/><Relationship Id="rId57" Type="http://schemas.openxmlformats.org/officeDocument/2006/relationships/hyperlink" Target="https://podminky.urs.cz/item/CS_URS_2022_02/938908411" TargetMode="External"/><Relationship Id="rId10" Type="http://schemas.openxmlformats.org/officeDocument/2006/relationships/hyperlink" Target="https://podminky.urs.cz/item/CS_URS_2022_02/181111111" TargetMode="External"/><Relationship Id="rId31" Type="http://schemas.openxmlformats.org/officeDocument/2006/relationships/hyperlink" Target="https://podminky.urs.cz/item/CS_URS_2022_02/451541111" TargetMode="External"/><Relationship Id="rId44" Type="http://schemas.openxmlformats.org/officeDocument/2006/relationships/hyperlink" Target="https://podminky.urs.cz/item/CS_URS_2022_02/628611111" TargetMode="External"/><Relationship Id="rId52" Type="http://schemas.openxmlformats.org/officeDocument/2006/relationships/hyperlink" Target="https://podminky.urs.cz/item/CS_URS_2022_02/916132113" TargetMode="External"/><Relationship Id="rId60" Type="http://schemas.openxmlformats.org/officeDocument/2006/relationships/hyperlink" Target="https://podminky.urs.cz/item/CS_URS_2022_02/997221551" TargetMode="External"/><Relationship Id="rId65" Type="http://schemas.openxmlformats.org/officeDocument/2006/relationships/hyperlink" Target="https://podminky.urs.cz/item/CS_URS_2022_02/997221875" TargetMode="External"/><Relationship Id="rId4" Type="http://schemas.openxmlformats.org/officeDocument/2006/relationships/hyperlink" Target="https://podminky.urs.cz/item/CS_URS_2022_02/174101101" TargetMode="External"/><Relationship Id="rId9" Type="http://schemas.openxmlformats.org/officeDocument/2006/relationships/hyperlink" Target="https://podminky.urs.cz/item/CS_URS_2022_02/171201221" TargetMode="External"/><Relationship Id="rId13" Type="http://schemas.openxmlformats.org/officeDocument/2006/relationships/hyperlink" Target="https://podminky.urs.cz/item/CS_URS_2022_02/181411141" TargetMode="External"/><Relationship Id="rId18" Type="http://schemas.openxmlformats.org/officeDocument/2006/relationships/hyperlink" Target="https://podminky.urs.cz/item/CS_URS_2022_02/185803111" TargetMode="External"/><Relationship Id="rId39" Type="http://schemas.openxmlformats.org/officeDocument/2006/relationships/hyperlink" Target="https://podminky.urs.cz/item/CS_URS_2022_02/573211108" TargetMode="External"/><Relationship Id="rId34" Type="http://schemas.openxmlformats.org/officeDocument/2006/relationships/hyperlink" Target="https://podminky.urs.cz/item/CS_URS_2022_02/451314211" TargetMode="External"/><Relationship Id="rId50" Type="http://schemas.openxmlformats.org/officeDocument/2006/relationships/hyperlink" Target="https://podminky.urs.cz/item/CS_URS_2022_02/894608211" TargetMode="External"/><Relationship Id="rId55" Type="http://schemas.openxmlformats.org/officeDocument/2006/relationships/hyperlink" Target="https://podminky.urs.cz/item/CS_URS_2022_02/91699112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71201221" TargetMode="External"/><Relationship Id="rId13" Type="http://schemas.openxmlformats.org/officeDocument/2006/relationships/hyperlink" Target="https://podminky.urs.cz/item/CS_URS_2022_02/741110512" TargetMode="External"/><Relationship Id="rId3" Type="http://schemas.openxmlformats.org/officeDocument/2006/relationships/hyperlink" Target="https://podminky.urs.cz/item/CS_URS_2022_02/175151101" TargetMode="External"/><Relationship Id="rId7" Type="http://schemas.openxmlformats.org/officeDocument/2006/relationships/hyperlink" Target="https://podminky.urs.cz/item/CS_URS_2022_02/162451106" TargetMode="External"/><Relationship Id="rId12" Type="http://schemas.openxmlformats.org/officeDocument/2006/relationships/hyperlink" Target="https://podminky.urs.cz/item/CS_URS_2022_02/998223091" TargetMode="External"/><Relationship Id="rId2" Type="http://schemas.openxmlformats.org/officeDocument/2006/relationships/hyperlink" Target="https://podminky.urs.cz/item/CS_URS_2022_02/174101101" TargetMode="External"/><Relationship Id="rId1" Type="http://schemas.openxmlformats.org/officeDocument/2006/relationships/hyperlink" Target="https://podminky.urs.cz/item/CS_URS_2022_02/132112131" TargetMode="External"/><Relationship Id="rId6" Type="http://schemas.openxmlformats.org/officeDocument/2006/relationships/hyperlink" Target="https://podminky.urs.cz/item/CS_URS_2022_02/171251201" TargetMode="External"/><Relationship Id="rId11" Type="http://schemas.openxmlformats.org/officeDocument/2006/relationships/hyperlink" Target="https://podminky.urs.cz/item/CS_URS_2022_02/998223011" TargetMode="External"/><Relationship Id="rId5" Type="http://schemas.openxmlformats.org/officeDocument/2006/relationships/hyperlink" Target="https://podminky.urs.cz/item/CS_URS_2022_02/167151101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podminky.urs.cz/item/CS_URS_2022_02/899722112" TargetMode="External"/><Relationship Id="rId4" Type="http://schemas.openxmlformats.org/officeDocument/2006/relationships/hyperlink" Target="https://podminky.urs.cz/item/CS_URS_2022_02/162351104" TargetMode="External"/><Relationship Id="rId9" Type="http://schemas.openxmlformats.org/officeDocument/2006/relationships/hyperlink" Target="https://podminky.urs.cz/item/CS_URS_2023_02/451572111" TargetMode="External"/><Relationship Id="rId14" Type="http://schemas.openxmlformats.org/officeDocument/2006/relationships/hyperlink" Target="https://podminky.urs.cz/item/CS_URS_2022_02/99874110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452112111" TargetMode="External"/><Relationship Id="rId21" Type="http://schemas.openxmlformats.org/officeDocument/2006/relationships/hyperlink" Target="https://podminky.urs.cz/item/CS_URS_2022_02/113106132" TargetMode="External"/><Relationship Id="rId42" Type="http://schemas.openxmlformats.org/officeDocument/2006/relationships/hyperlink" Target="https://podminky.urs.cz/item/CS_URS_2022_02/894411311" TargetMode="External"/><Relationship Id="rId47" Type="http://schemas.openxmlformats.org/officeDocument/2006/relationships/hyperlink" Target="https://podminky.urs.cz/item/CS_URS_2022_02/895941313" TargetMode="External"/><Relationship Id="rId63" Type="http://schemas.openxmlformats.org/officeDocument/2006/relationships/hyperlink" Target="https://podminky.urs.cz/item/CS_URS_2022_02/919535560" TargetMode="External"/><Relationship Id="rId68" Type="http://schemas.openxmlformats.org/officeDocument/2006/relationships/hyperlink" Target="https://podminky.urs.cz/item/CS_URS_2022_02/997221559" TargetMode="External"/><Relationship Id="rId16" Type="http://schemas.openxmlformats.org/officeDocument/2006/relationships/hyperlink" Target="https://podminky.urs.cz/item/CS_URS_2022_02/183403114" TargetMode="External"/><Relationship Id="rId11" Type="http://schemas.openxmlformats.org/officeDocument/2006/relationships/hyperlink" Target="https://podminky.urs.cz/item/CS_URS_2022_02/181152302" TargetMode="External"/><Relationship Id="rId24" Type="http://schemas.openxmlformats.org/officeDocument/2006/relationships/hyperlink" Target="https://podminky.urs.cz/item/CS_URS_2022_02/359901211" TargetMode="External"/><Relationship Id="rId32" Type="http://schemas.openxmlformats.org/officeDocument/2006/relationships/hyperlink" Target="https://podminky.urs.cz/item/CS_URS_2022_02/564871011" TargetMode="External"/><Relationship Id="rId37" Type="http://schemas.openxmlformats.org/officeDocument/2006/relationships/hyperlink" Target="https://podminky.urs.cz/item/CS_URS_2022_02/596212214" TargetMode="External"/><Relationship Id="rId40" Type="http://schemas.openxmlformats.org/officeDocument/2006/relationships/hyperlink" Target="https://podminky.urs.cz/item/CS_URS_2022_02/871315221" TargetMode="External"/><Relationship Id="rId45" Type="http://schemas.openxmlformats.org/officeDocument/2006/relationships/hyperlink" Target="https://podminky.urs.cz/item/CS_URS_2022_02/899103112" TargetMode="External"/><Relationship Id="rId53" Type="http://schemas.openxmlformats.org/officeDocument/2006/relationships/hyperlink" Target="https://podminky.urs.cz/item/CS_URS_2022_02/915611111" TargetMode="External"/><Relationship Id="rId58" Type="http://schemas.openxmlformats.org/officeDocument/2006/relationships/hyperlink" Target="https://podminky.urs.cz/item/CS_URS_2022_02/916132113" TargetMode="External"/><Relationship Id="rId66" Type="http://schemas.openxmlformats.org/officeDocument/2006/relationships/hyperlink" Target="https://podminky.urs.cz/item/CS_URS_2022_02/938909311" TargetMode="External"/><Relationship Id="rId74" Type="http://schemas.openxmlformats.org/officeDocument/2006/relationships/hyperlink" Target="https://podminky.urs.cz/item/CS_URS_2022_02/997013631" TargetMode="External"/><Relationship Id="rId5" Type="http://schemas.openxmlformats.org/officeDocument/2006/relationships/hyperlink" Target="https://podminky.urs.cz/item/CS_URS_2022_02/162351104" TargetMode="External"/><Relationship Id="rId61" Type="http://schemas.openxmlformats.org/officeDocument/2006/relationships/hyperlink" Target="https://podminky.urs.cz/item/CS_URS_2022_02/916991121" TargetMode="External"/><Relationship Id="rId19" Type="http://schemas.openxmlformats.org/officeDocument/2006/relationships/hyperlink" Target="https://podminky.urs.cz/item/CS_URS_2022_02/185803111" TargetMode="External"/><Relationship Id="rId14" Type="http://schemas.openxmlformats.org/officeDocument/2006/relationships/hyperlink" Target="https://podminky.urs.cz/item/CS_URS_2022_02/181411141" TargetMode="External"/><Relationship Id="rId22" Type="http://schemas.openxmlformats.org/officeDocument/2006/relationships/hyperlink" Target="https://podminky.urs.cz/item/CS_URS_2022_02/113202111" TargetMode="External"/><Relationship Id="rId27" Type="http://schemas.openxmlformats.org/officeDocument/2006/relationships/hyperlink" Target="https://podminky.urs.cz/item/CS_URS_2022_02/451312111" TargetMode="External"/><Relationship Id="rId30" Type="http://schemas.openxmlformats.org/officeDocument/2006/relationships/hyperlink" Target="https://podminky.urs.cz/item/CS_URS_2022_02/564851011" TargetMode="External"/><Relationship Id="rId35" Type="http://schemas.openxmlformats.org/officeDocument/2006/relationships/hyperlink" Target="https://podminky.urs.cz/item/CS_URS_2022_02/573211108" TargetMode="External"/><Relationship Id="rId43" Type="http://schemas.openxmlformats.org/officeDocument/2006/relationships/hyperlink" Target="https://podminky.urs.cz/item/CS_URS_2022_02/894412411" TargetMode="External"/><Relationship Id="rId48" Type="http://schemas.openxmlformats.org/officeDocument/2006/relationships/hyperlink" Target="https://podminky.urs.cz/item/CS_URS_2022_02/899204112" TargetMode="External"/><Relationship Id="rId56" Type="http://schemas.openxmlformats.org/officeDocument/2006/relationships/hyperlink" Target="https://podminky.urs.cz/item/CS_URS_2022_02/915131111" TargetMode="External"/><Relationship Id="rId64" Type="http://schemas.openxmlformats.org/officeDocument/2006/relationships/hyperlink" Target="https://podminky.urs.cz/item/CS_URS_2022_02/919735112" TargetMode="External"/><Relationship Id="rId69" Type="http://schemas.openxmlformats.org/officeDocument/2006/relationships/hyperlink" Target="https://podminky.urs.cz/item/CS_URS_2022_02/997221571" TargetMode="External"/><Relationship Id="rId77" Type="http://schemas.openxmlformats.org/officeDocument/2006/relationships/drawing" Target="../drawings/drawing6.xml"/><Relationship Id="rId8" Type="http://schemas.openxmlformats.org/officeDocument/2006/relationships/hyperlink" Target="https://podminky.urs.cz/item/CS_URS_2022_02/162451106" TargetMode="External"/><Relationship Id="rId51" Type="http://schemas.openxmlformats.org/officeDocument/2006/relationships/hyperlink" Target="https://podminky.urs.cz/item/CS_URS_2022_02/899231111" TargetMode="External"/><Relationship Id="rId72" Type="http://schemas.openxmlformats.org/officeDocument/2006/relationships/hyperlink" Target="https://podminky.urs.cz/item/CS_URS_2022_02/997221875" TargetMode="External"/><Relationship Id="rId3" Type="http://schemas.openxmlformats.org/officeDocument/2006/relationships/hyperlink" Target="https://podminky.urs.cz/item/CS_URS_2022_02/132251101" TargetMode="External"/><Relationship Id="rId12" Type="http://schemas.openxmlformats.org/officeDocument/2006/relationships/hyperlink" Target="https://podminky.urs.cz/item/CS_URS_2022_02/181111111" TargetMode="External"/><Relationship Id="rId17" Type="http://schemas.openxmlformats.org/officeDocument/2006/relationships/hyperlink" Target="https://podminky.urs.cz/item/CS_URS_2022_02/183403153" TargetMode="External"/><Relationship Id="rId25" Type="http://schemas.openxmlformats.org/officeDocument/2006/relationships/hyperlink" Target="https://podminky.urs.cz/item/CS_URS_2022_02/451572111" TargetMode="External"/><Relationship Id="rId33" Type="http://schemas.openxmlformats.org/officeDocument/2006/relationships/hyperlink" Target="https://podminky.urs.cz/item/CS_URS_2022_02/569951133" TargetMode="External"/><Relationship Id="rId38" Type="http://schemas.openxmlformats.org/officeDocument/2006/relationships/hyperlink" Target="https://podminky.urs.cz/item/CS_URS_2022_02/596211113" TargetMode="External"/><Relationship Id="rId46" Type="http://schemas.openxmlformats.org/officeDocument/2006/relationships/hyperlink" Target="https://podminky.urs.cz/item/CS_URS_2022_02/895941301" TargetMode="External"/><Relationship Id="rId59" Type="http://schemas.openxmlformats.org/officeDocument/2006/relationships/hyperlink" Target="https://podminky.urs.cz/item/CS_URS_2022_02/916231213" TargetMode="External"/><Relationship Id="rId67" Type="http://schemas.openxmlformats.org/officeDocument/2006/relationships/hyperlink" Target="https://podminky.urs.cz/item/CS_URS_2022_02/997221551" TargetMode="External"/><Relationship Id="rId20" Type="http://schemas.openxmlformats.org/officeDocument/2006/relationships/hyperlink" Target="https://podminky.urs.cz/item/CS_URS_2022_02/113107341" TargetMode="External"/><Relationship Id="rId41" Type="http://schemas.openxmlformats.org/officeDocument/2006/relationships/hyperlink" Target="https://podminky.urs.cz/item/CS_URS_2022_02/892351111" TargetMode="External"/><Relationship Id="rId54" Type="http://schemas.openxmlformats.org/officeDocument/2006/relationships/hyperlink" Target="https://podminky.urs.cz/item/CS_URS_2022_02/915621111" TargetMode="External"/><Relationship Id="rId62" Type="http://schemas.openxmlformats.org/officeDocument/2006/relationships/hyperlink" Target="https://podminky.urs.cz/item/CS_URS_2022_02/919521130" TargetMode="External"/><Relationship Id="rId70" Type="http://schemas.openxmlformats.org/officeDocument/2006/relationships/hyperlink" Target="https://podminky.urs.cz/item/CS_URS_2022_02/997221579" TargetMode="External"/><Relationship Id="rId75" Type="http://schemas.openxmlformats.org/officeDocument/2006/relationships/hyperlink" Target="https://podminky.urs.cz/item/CS_URS_2022_02/998223011" TargetMode="External"/><Relationship Id="rId1" Type="http://schemas.openxmlformats.org/officeDocument/2006/relationships/hyperlink" Target="https://podminky.urs.cz/item/CS_URS_2022_02/121151103" TargetMode="External"/><Relationship Id="rId6" Type="http://schemas.openxmlformats.org/officeDocument/2006/relationships/hyperlink" Target="https://podminky.urs.cz/item/CS_URS_2022_02/167151101" TargetMode="External"/><Relationship Id="rId15" Type="http://schemas.openxmlformats.org/officeDocument/2006/relationships/hyperlink" Target="https://podminky.urs.cz/item/CS_URS_2022_02/183205111" TargetMode="External"/><Relationship Id="rId23" Type="http://schemas.openxmlformats.org/officeDocument/2006/relationships/hyperlink" Target="https://podminky.urs.cz/item/CS_URS_2022_02/113203111" TargetMode="External"/><Relationship Id="rId28" Type="http://schemas.openxmlformats.org/officeDocument/2006/relationships/hyperlink" Target="https://podminky.urs.cz/item/CS_URS_2022_02/465513127" TargetMode="External"/><Relationship Id="rId36" Type="http://schemas.openxmlformats.org/officeDocument/2006/relationships/hyperlink" Target="https://podminky.urs.cz/item/CS_URS_2022_02/596212211" TargetMode="External"/><Relationship Id="rId49" Type="http://schemas.openxmlformats.org/officeDocument/2006/relationships/hyperlink" Target="https://podminky.urs.cz/item/CS_URS_2022_02/899331111" TargetMode="External"/><Relationship Id="rId57" Type="http://schemas.openxmlformats.org/officeDocument/2006/relationships/hyperlink" Target="https://podminky.urs.cz/item/CS_URS_2022_02/916111123" TargetMode="External"/><Relationship Id="rId10" Type="http://schemas.openxmlformats.org/officeDocument/2006/relationships/hyperlink" Target="https://podminky.urs.cz/item/CS_URS_2022_02/175151101" TargetMode="External"/><Relationship Id="rId31" Type="http://schemas.openxmlformats.org/officeDocument/2006/relationships/hyperlink" Target="https://podminky.urs.cz/item/CS_URS_2022_02/564851111" TargetMode="External"/><Relationship Id="rId44" Type="http://schemas.openxmlformats.org/officeDocument/2006/relationships/hyperlink" Target="https://podminky.urs.cz/item/CS_URS_2022_02/894414111" TargetMode="External"/><Relationship Id="rId52" Type="http://schemas.openxmlformats.org/officeDocument/2006/relationships/hyperlink" Target="https://podminky.urs.cz/item/CS_URS_2022_02/912211111" TargetMode="External"/><Relationship Id="rId60" Type="http://schemas.openxmlformats.org/officeDocument/2006/relationships/hyperlink" Target="https://podminky.urs.cz/item/CS_URS_2022_02/916131213" TargetMode="External"/><Relationship Id="rId65" Type="http://schemas.openxmlformats.org/officeDocument/2006/relationships/hyperlink" Target="https://podminky.urs.cz/item/CS_URS_2022_02/938908411" TargetMode="External"/><Relationship Id="rId73" Type="http://schemas.openxmlformats.org/officeDocument/2006/relationships/hyperlink" Target="https://podminky.urs.cz/item/CS_URS_2022_02/997221655" TargetMode="External"/><Relationship Id="rId4" Type="http://schemas.openxmlformats.org/officeDocument/2006/relationships/hyperlink" Target="https://podminky.urs.cz/item/CS_URS_2022_02/174101101" TargetMode="External"/><Relationship Id="rId9" Type="http://schemas.openxmlformats.org/officeDocument/2006/relationships/hyperlink" Target="https://podminky.urs.cz/item/CS_URS_2022_02/171201221" TargetMode="External"/><Relationship Id="rId13" Type="http://schemas.openxmlformats.org/officeDocument/2006/relationships/hyperlink" Target="https://podminky.urs.cz/item/CS_URS_2022_02/181351103" TargetMode="External"/><Relationship Id="rId18" Type="http://schemas.openxmlformats.org/officeDocument/2006/relationships/hyperlink" Target="https://podminky.urs.cz/item/CS_URS_2022_02/183403161" TargetMode="External"/><Relationship Id="rId39" Type="http://schemas.openxmlformats.org/officeDocument/2006/relationships/hyperlink" Target="https://podminky.urs.cz/item/CS_URS_2022_02/596211114" TargetMode="External"/><Relationship Id="rId34" Type="http://schemas.openxmlformats.org/officeDocument/2006/relationships/hyperlink" Target="https://podminky.urs.cz/item/CS_URS_2022_02/573111113" TargetMode="External"/><Relationship Id="rId50" Type="http://schemas.openxmlformats.org/officeDocument/2006/relationships/hyperlink" Target="https://podminky.urs.cz/item/CS_URS_2022_02/899431111" TargetMode="External"/><Relationship Id="rId55" Type="http://schemas.openxmlformats.org/officeDocument/2006/relationships/hyperlink" Target="https://podminky.urs.cz/item/CS_URS_2022_02/915231111" TargetMode="External"/><Relationship Id="rId76" Type="http://schemas.openxmlformats.org/officeDocument/2006/relationships/hyperlink" Target="https://podminky.urs.cz/item/CS_URS_2022_02/998223091" TargetMode="External"/><Relationship Id="rId7" Type="http://schemas.openxmlformats.org/officeDocument/2006/relationships/hyperlink" Target="https://podminky.urs.cz/item/CS_URS_2022_02/171251201" TargetMode="External"/><Relationship Id="rId71" Type="http://schemas.openxmlformats.org/officeDocument/2006/relationships/hyperlink" Target="https://podminky.urs.cz/item/CS_URS_2022_02/997221861" TargetMode="External"/><Relationship Id="rId2" Type="http://schemas.openxmlformats.org/officeDocument/2006/relationships/hyperlink" Target="https://podminky.urs.cz/item/CS_URS_2022_02/122452204" TargetMode="External"/><Relationship Id="rId29" Type="http://schemas.openxmlformats.org/officeDocument/2006/relationships/hyperlink" Target="https://podminky.urs.cz/item/CS_URS_2022_02/45231115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8"/>
  <sheetViews>
    <sheetView showGridLines="0" tabSelected="1" topLeftCell="A53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76" t="s">
        <v>14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R5" s="20"/>
      <c r="BE5" s="27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78" t="s">
        <v>17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R6" s="20"/>
      <c r="BE6" s="274"/>
      <c r="BS6" s="17" t="s">
        <v>18</v>
      </c>
    </row>
    <row r="7" spans="1:74" ht="12" customHeight="1">
      <c r="B7" s="20"/>
      <c r="D7" s="27" t="s">
        <v>19</v>
      </c>
      <c r="K7" s="25" t="s">
        <v>20</v>
      </c>
      <c r="AK7" s="27" t="s">
        <v>21</v>
      </c>
      <c r="AN7" s="25" t="s">
        <v>22</v>
      </c>
      <c r="AR7" s="20"/>
      <c r="BE7" s="274"/>
      <c r="BS7" s="17" t="s">
        <v>23</v>
      </c>
    </row>
    <row r="8" spans="1:74" ht="12" customHeight="1">
      <c r="B8" s="20"/>
      <c r="D8" s="27" t="s">
        <v>24</v>
      </c>
      <c r="K8" s="25" t="s">
        <v>25</v>
      </c>
      <c r="AK8" s="27" t="s">
        <v>26</v>
      </c>
      <c r="AN8" s="28" t="s">
        <v>27</v>
      </c>
      <c r="AR8" s="20"/>
      <c r="BE8" s="274"/>
      <c r="BS8" s="17" t="s">
        <v>6</v>
      </c>
    </row>
    <row r="9" spans="1:74" ht="29.25" customHeight="1">
      <c r="B9" s="20"/>
      <c r="D9" s="24" t="s">
        <v>28</v>
      </c>
      <c r="K9" s="29" t="s">
        <v>29</v>
      </c>
      <c r="AK9" s="24" t="s">
        <v>30</v>
      </c>
      <c r="AN9" s="29" t="s">
        <v>31</v>
      </c>
      <c r="AR9" s="20"/>
      <c r="BE9" s="274"/>
      <c r="BS9" s="17" t="s">
        <v>6</v>
      </c>
    </row>
    <row r="10" spans="1:74" ht="12" customHeight="1">
      <c r="B10" s="20"/>
      <c r="D10" s="27" t="s">
        <v>32</v>
      </c>
      <c r="AK10" s="27" t="s">
        <v>33</v>
      </c>
      <c r="AN10" s="25" t="s">
        <v>34</v>
      </c>
      <c r="AR10" s="20"/>
      <c r="BE10" s="274"/>
      <c r="BS10" s="17" t="s">
        <v>18</v>
      </c>
    </row>
    <row r="11" spans="1:74" ht="18.399999999999999" customHeight="1">
      <c r="B11" s="20"/>
      <c r="E11" s="25" t="s">
        <v>35</v>
      </c>
      <c r="AK11" s="27" t="s">
        <v>36</v>
      </c>
      <c r="AN11" s="25" t="s">
        <v>34</v>
      </c>
      <c r="AR11" s="20"/>
      <c r="BE11" s="274"/>
      <c r="BS11" s="17" t="s">
        <v>18</v>
      </c>
    </row>
    <row r="12" spans="1:74" ht="6.95" customHeight="1">
      <c r="B12" s="20"/>
      <c r="AR12" s="20"/>
      <c r="BE12" s="274"/>
      <c r="BS12" s="17" t="s">
        <v>18</v>
      </c>
    </row>
    <row r="13" spans="1:74" ht="12" customHeight="1">
      <c r="B13" s="20"/>
      <c r="D13" s="27" t="s">
        <v>37</v>
      </c>
      <c r="AK13" s="27" t="s">
        <v>33</v>
      </c>
      <c r="AN13" s="30" t="s">
        <v>38</v>
      </c>
      <c r="AR13" s="20"/>
      <c r="BE13" s="274"/>
      <c r="BS13" s="17" t="s">
        <v>18</v>
      </c>
    </row>
    <row r="14" spans="1:74" ht="12.75">
      <c r="B14" s="20"/>
      <c r="E14" s="279" t="s">
        <v>38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7" t="s">
        <v>36</v>
      </c>
      <c r="AN14" s="30" t="s">
        <v>38</v>
      </c>
      <c r="AR14" s="20"/>
      <c r="BE14" s="274"/>
      <c r="BS14" s="17" t="s">
        <v>18</v>
      </c>
    </row>
    <row r="15" spans="1:74" ht="6.95" customHeight="1">
      <c r="B15" s="20"/>
      <c r="AR15" s="20"/>
      <c r="BE15" s="274"/>
      <c r="BS15" s="17" t="s">
        <v>39</v>
      </c>
    </row>
    <row r="16" spans="1:74" ht="12" customHeight="1">
      <c r="B16" s="20"/>
      <c r="D16" s="27" t="s">
        <v>40</v>
      </c>
      <c r="AK16" s="27" t="s">
        <v>33</v>
      </c>
      <c r="AN16" s="25" t="s">
        <v>34</v>
      </c>
      <c r="AR16" s="20"/>
      <c r="BE16" s="274"/>
      <c r="BS16" s="17" t="s">
        <v>4</v>
      </c>
    </row>
    <row r="17" spans="2:71" ht="18.399999999999999" customHeight="1">
      <c r="B17" s="20"/>
      <c r="E17" s="25" t="s">
        <v>41</v>
      </c>
      <c r="AK17" s="27" t="s">
        <v>36</v>
      </c>
      <c r="AN17" s="25" t="s">
        <v>34</v>
      </c>
      <c r="AR17" s="20"/>
      <c r="BE17" s="274"/>
      <c r="BS17" s="17" t="s">
        <v>4</v>
      </c>
    </row>
    <row r="18" spans="2:71" ht="6.95" customHeight="1">
      <c r="B18" s="20"/>
      <c r="AR18" s="20"/>
      <c r="BE18" s="274"/>
      <c r="BS18" s="17" t="s">
        <v>6</v>
      </c>
    </row>
    <row r="19" spans="2:71" ht="12" customHeight="1">
      <c r="B19" s="20"/>
      <c r="D19" s="27" t="s">
        <v>42</v>
      </c>
      <c r="AK19" s="27" t="s">
        <v>33</v>
      </c>
      <c r="AN19" s="25" t="s">
        <v>34</v>
      </c>
      <c r="AR19" s="20"/>
      <c r="BE19" s="274"/>
      <c r="BS19" s="17" t="s">
        <v>6</v>
      </c>
    </row>
    <row r="20" spans="2:71" ht="18.399999999999999" customHeight="1">
      <c r="B20" s="20"/>
      <c r="E20" s="25" t="s">
        <v>43</v>
      </c>
      <c r="AK20" s="27" t="s">
        <v>36</v>
      </c>
      <c r="AN20" s="25" t="s">
        <v>34</v>
      </c>
      <c r="AR20" s="20"/>
      <c r="BE20" s="274"/>
      <c r="BS20" s="17" t="s">
        <v>4</v>
      </c>
    </row>
    <row r="21" spans="2:71" ht="6.95" customHeight="1">
      <c r="B21" s="20"/>
      <c r="AR21" s="20"/>
      <c r="BE21" s="274"/>
    </row>
    <row r="22" spans="2:71" ht="12" customHeight="1">
      <c r="B22" s="20"/>
      <c r="D22" s="27" t="s">
        <v>44</v>
      </c>
      <c r="AR22" s="20"/>
      <c r="BE22" s="274"/>
    </row>
    <row r="23" spans="2:71" ht="59.25" customHeight="1">
      <c r="B23" s="20"/>
      <c r="E23" s="281" t="s">
        <v>45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R23" s="20"/>
      <c r="BE23" s="274"/>
    </row>
    <row r="24" spans="2:71" ht="6.95" customHeight="1">
      <c r="B24" s="20"/>
      <c r="AR24" s="20"/>
      <c r="BE24" s="274"/>
    </row>
    <row r="25" spans="2:7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74"/>
    </row>
    <row r="26" spans="2:71" s="1" customFormat="1" ht="25.9" customHeight="1">
      <c r="B26" s="33"/>
      <c r="D26" s="34" t="s">
        <v>46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2">
        <f>ROUND(AG54,2)</f>
        <v>0</v>
      </c>
      <c r="AL26" s="283"/>
      <c r="AM26" s="283"/>
      <c r="AN26" s="283"/>
      <c r="AO26" s="283"/>
      <c r="AR26" s="33"/>
      <c r="BE26" s="274"/>
    </row>
    <row r="27" spans="2:71" s="1" customFormat="1" ht="6.95" customHeight="1">
      <c r="B27" s="33"/>
      <c r="AR27" s="33"/>
      <c r="BE27" s="274"/>
    </row>
    <row r="28" spans="2:71" s="1" customFormat="1" ht="12.75">
      <c r="B28" s="33"/>
      <c r="L28" s="284" t="s">
        <v>47</v>
      </c>
      <c r="M28" s="284"/>
      <c r="N28" s="284"/>
      <c r="O28" s="284"/>
      <c r="P28" s="284"/>
      <c r="W28" s="284" t="s">
        <v>48</v>
      </c>
      <c r="X28" s="284"/>
      <c r="Y28" s="284"/>
      <c r="Z28" s="284"/>
      <c r="AA28" s="284"/>
      <c r="AB28" s="284"/>
      <c r="AC28" s="284"/>
      <c r="AD28" s="284"/>
      <c r="AE28" s="284"/>
      <c r="AK28" s="284" t="s">
        <v>49</v>
      </c>
      <c r="AL28" s="284"/>
      <c r="AM28" s="284"/>
      <c r="AN28" s="284"/>
      <c r="AO28" s="284"/>
      <c r="AR28" s="33"/>
      <c r="BE28" s="274"/>
    </row>
    <row r="29" spans="2:71" s="2" customFormat="1" ht="14.45" customHeight="1">
      <c r="B29" s="37"/>
      <c r="D29" s="27" t="s">
        <v>50</v>
      </c>
      <c r="F29" s="27" t="s">
        <v>51</v>
      </c>
      <c r="L29" s="287">
        <v>0.21</v>
      </c>
      <c r="M29" s="286"/>
      <c r="N29" s="286"/>
      <c r="O29" s="286"/>
      <c r="P29" s="286"/>
      <c r="W29" s="285">
        <f>ROUND(AZ54, 2)</f>
        <v>0</v>
      </c>
      <c r="X29" s="286"/>
      <c r="Y29" s="286"/>
      <c r="Z29" s="286"/>
      <c r="AA29" s="286"/>
      <c r="AB29" s="286"/>
      <c r="AC29" s="286"/>
      <c r="AD29" s="286"/>
      <c r="AE29" s="286"/>
      <c r="AK29" s="285">
        <f>ROUND(AV54, 2)</f>
        <v>0</v>
      </c>
      <c r="AL29" s="286"/>
      <c r="AM29" s="286"/>
      <c r="AN29" s="286"/>
      <c r="AO29" s="286"/>
      <c r="AR29" s="37"/>
      <c r="BE29" s="275"/>
    </row>
    <row r="30" spans="2:71" s="2" customFormat="1" ht="14.45" customHeight="1">
      <c r="B30" s="37"/>
      <c r="F30" s="27" t="s">
        <v>52</v>
      </c>
      <c r="L30" s="287">
        <v>0.15</v>
      </c>
      <c r="M30" s="286"/>
      <c r="N30" s="286"/>
      <c r="O30" s="286"/>
      <c r="P30" s="286"/>
      <c r="W30" s="285">
        <f>ROUND(BA54, 2)</f>
        <v>0</v>
      </c>
      <c r="X30" s="286"/>
      <c r="Y30" s="286"/>
      <c r="Z30" s="286"/>
      <c r="AA30" s="286"/>
      <c r="AB30" s="286"/>
      <c r="AC30" s="286"/>
      <c r="AD30" s="286"/>
      <c r="AE30" s="286"/>
      <c r="AK30" s="285">
        <f>ROUND(AW54, 2)</f>
        <v>0</v>
      </c>
      <c r="AL30" s="286"/>
      <c r="AM30" s="286"/>
      <c r="AN30" s="286"/>
      <c r="AO30" s="286"/>
      <c r="AR30" s="37"/>
      <c r="BE30" s="275"/>
    </row>
    <row r="31" spans="2:71" s="2" customFormat="1" ht="14.45" hidden="1" customHeight="1">
      <c r="B31" s="37"/>
      <c r="F31" s="27" t="s">
        <v>53</v>
      </c>
      <c r="L31" s="287">
        <v>0.21</v>
      </c>
      <c r="M31" s="286"/>
      <c r="N31" s="286"/>
      <c r="O31" s="286"/>
      <c r="P31" s="286"/>
      <c r="W31" s="285">
        <f>ROUND(BB54, 2)</f>
        <v>0</v>
      </c>
      <c r="X31" s="286"/>
      <c r="Y31" s="286"/>
      <c r="Z31" s="286"/>
      <c r="AA31" s="286"/>
      <c r="AB31" s="286"/>
      <c r="AC31" s="286"/>
      <c r="AD31" s="286"/>
      <c r="AE31" s="286"/>
      <c r="AK31" s="285">
        <v>0</v>
      </c>
      <c r="AL31" s="286"/>
      <c r="AM31" s="286"/>
      <c r="AN31" s="286"/>
      <c r="AO31" s="286"/>
      <c r="AR31" s="37"/>
      <c r="BE31" s="275"/>
    </row>
    <row r="32" spans="2:71" s="2" customFormat="1" ht="14.45" hidden="1" customHeight="1">
      <c r="B32" s="37"/>
      <c r="F32" s="27" t="s">
        <v>54</v>
      </c>
      <c r="L32" s="287">
        <v>0.15</v>
      </c>
      <c r="M32" s="286"/>
      <c r="N32" s="286"/>
      <c r="O32" s="286"/>
      <c r="P32" s="286"/>
      <c r="W32" s="285">
        <f>ROUND(BC54, 2)</f>
        <v>0</v>
      </c>
      <c r="X32" s="286"/>
      <c r="Y32" s="286"/>
      <c r="Z32" s="286"/>
      <c r="AA32" s="286"/>
      <c r="AB32" s="286"/>
      <c r="AC32" s="286"/>
      <c r="AD32" s="286"/>
      <c r="AE32" s="286"/>
      <c r="AK32" s="285">
        <v>0</v>
      </c>
      <c r="AL32" s="286"/>
      <c r="AM32" s="286"/>
      <c r="AN32" s="286"/>
      <c r="AO32" s="286"/>
      <c r="AR32" s="37"/>
      <c r="BE32" s="275"/>
    </row>
    <row r="33" spans="2:44" s="2" customFormat="1" ht="14.45" hidden="1" customHeight="1">
      <c r="B33" s="37"/>
      <c r="F33" s="27" t="s">
        <v>55</v>
      </c>
      <c r="L33" s="287">
        <v>0</v>
      </c>
      <c r="M33" s="286"/>
      <c r="N33" s="286"/>
      <c r="O33" s="286"/>
      <c r="P33" s="286"/>
      <c r="W33" s="285">
        <f>ROUND(BD54, 2)</f>
        <v>0</v>
      </c>
      <c r="X33" s="286"/>
      <c r="Y33" s="286"/>
      <c r="Z33" s="286"/>
      <c r="AA33" s="286"/>
      <c r="AB33" s="286"/>
      <c r="AC33" s="286"/>
      <c r="AD33" s="286"/>
      <c r="AE33" s="286"/>
      <c r="AK33" s="285">
        <v>0</v>
      </c>
      <c r="AL33" s="286"/>
      <c r="AM33" s="286"/>
      <c r="AN33" s="286"/>
      <c r="AO33" s="286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57</v>
      </c>
      <c r="U35" s="40"/>
      <c r="V35" s="40"/>
      <c r="W35" s="40"/>
      <c r="X35" s="291" t="s">
        <v>58</v>
      </c>
      <c r="Y35" s="289"/>
      <c r="Z35" s="289"/>
      <c r="AA35" s="289"/>
      <c r="AB35" s="289"/>
      <c r="AC35" s="40"/>
      <c r="AD35" s="40"/>
      <c r="AE35" s="40"/>
      <c r="AF35" s="40"/>
      <c r="AG35" s="40"/>
      <c r="AH35" s="40"/>
      <c r="AI35" s="40"/>
      <c r="AJ35" s="40"/>
      <c r="AK35" s="288">
        <f>SUM(AK26:AK33)</f>
        <v>0</v>
      </c>
      <c r="AL35" s="289"/>
      <c r="AM35" s="289"/>
      <c r="AN35" s="289"/>
      <c r="AO35" s="290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1" t="s">
        <v>59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7" t="s">
        <v>13</v>
      </c>
      <c r="L44" s="3" t="str">
        <f>K5</f>
        <v>231016</v>
      </c>
      <c r="AR44" s="46"/>
    </row>
    <row r="45" spans="2:44" s="4" customFormat="1" ht="36.950000000000003" customHeight="1">
      <c r="B45" s="47"/>
      <c r="C45" s="48" t="s">
        <v>16</v>
      </c>
      <c r="L45" s="270" t="str">
        <f>K6</f>
        <v>Město Šternberk - Chodníky Krakořice</v>
      </c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7" t="s">
        <v>24</v>
      </c>
      <c r="L47" s="49" t="str">
        <f>IF(K8="","",K8)</f>
        <v>Krakořice</v>
      </c>
      <c r="AI47" s="27" t="s">
        <v>26</v>
      </c>
      <c r="AM47" s="300" t="str">
        <f>IF(AN8= "","",AN8)</f>
        <v>16. 10. 2023</v>
      </c>
      <c r="AN47" s="300"/>
      <c r="AR47" s="33"/>
    </row>
    <row r="48" spans="2:44" s="1" customFormat="1" ht="6.95" customHeight="1">
      <c r="B48" s="33"/>
      <c r="AR48" s="33"/>
    </row>
    <row r="49" spans="1:91" s="1" customFormat="1" ht="25.7" customHeight="1">
      <c r="B49" s="33"/>
      <c r="C49" s="27" t="s">
        <v>32</v>
      </c>
      <c r="L49" s="3" t="str">
        <f>IF(E11= "","",E11)</f>
        <v>Město Šternberk,Horní náměstí 16,Šternberk</v>
      </c>
      <c r="AI49" s="27" t="s">
        <v>40</v>
      </c>
      <c r="AM49" s="298" t="str">
        <f>IF(E17="","",E17)</f>
        <v>Printes-Atelier,s.r.o., Mostní 1876/11a, Přerov</v>
      </c>
      <c r="AN49" s="299"/>
      <c r="AO49" s="299"/>
      <c r="AP49" s="299"/>
      <c r="AR49" s="33"/>
      <c r="AS49" s="302" t="s">
        <v>60</v>
      </c>
      <c r="AT49" s="303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7" t="s">
        <v>37</v>
      </c>
      <c r="L50" s="3" t="str">
        <f>IF(E14= "Vyplň údaj","",E14)</f>
        <v/>
      </c>
      <c r="AI50" s="27" t="s">
        <v>42</v>
      </c>
      <c r="AM50" s="298" t="str">
        <f>IF(E20="","",E20)</f>
        <v>Kucek</v>
      </c>
      <c r="AN50" s="299"/>
      <c r="AO50" s="299"/>
      <c r="AP50" s="299"/>
      <c r="AR50" s="33"/>
      <c r="AS50" s="304"/>
      <c r="AT50" s="305"/>
      <c r="BD50" s="54"/>
    </row>
    <row r="51" spans="1:91" s="1" customFormat="1" ht="10.9" customHeight="1">
      <c r="B51" s="33"/>
      <c r="AR51" s="33"/>
      <c r="AS51" s="304"/>
      <c r="AT51" s="305"/>
      <c r="BD51" s="54"/>
    </row>
    <row r="52" spans="1:91" s="1" customFormat="1" ht="29.25" customHeight="1">
      <c r="B52" s="33"/>
      <c r="C52" s="265" t="s">
        <v>61</v>
      </c>
      <c r="D52" s="266"/>
      <c r="E52" s="266"/>
      <c r="F52" s="266"/>
      <c r="G52" s="266"/>
      <c r="H52" s="55"/>
      <c r="I52" s="269" t="s">
        <v>62</v>
      </c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95" t="s">
        <v>63</v>
      </c>
      <c r="AH52" s="266"/>
      <c r="AI52" s="266"/>
      <c r="AJ52" s="266"/>
      <c r="AK52" s="266"/>
      <c r="AL52" s="266"/>
      <c r="AM52" s="266"/>
      <c r="AN52" s="269" t="s">
        <v>64</v>
      </c>
      <c r="AO52" s="266"/>
      <c r="AP52" s="266"/>
      <c r="AQ52" s="56" t="s">
        <v>65</v>
      </c>
      <c r="AR52" s="33"/>
      <c r="AS52" s="57" t="s">
        <v>66</v>
      </c>
      <c r="AT52" s="58" t="s">
        <v>67</v>
      </c>
      <c r="AU52" s="58" t="s">
        <v>68</v>
      </c>
      <c r="AV52" s="58" t="s">
        <v>69</v>
      </c>
      <c r="AW52" s="58" t="s">
        <v>70</v>
      </c>
      <c r="AX52" s="58" t="s">
        <v>71</v>
      </c>
      <c r="AY52" s="58" t="s">
        <v>72</v>
      </c>
      <c r="AZ52" s="58" t="s">
        <v>73</v>
      </c>
      <c r="BA52" s="58" t="s">
        <v>74</v>
      </c>
      <c r="BB52" s="58" t="s">
        <v>75</v>
      </c>
      <c r="BC52" s="58" t="s">
        <v>76</v>
      </c>
      <c r="BD52" s="59" t="s">
        <v>77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78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72">
        <f>ROUND(AG55,2)</f>
        <v>0</v>
      </c>
      <c r="AH54" s="272"/>
      <c r="AI54" s="272"/>
      <c r="AJ54" s="272"/>
      <c r="AK54" s="272"/>
      <c r="AL54" s="272"/>
      <c r="AM54" s="272"/>
      <c r="AN54" s="306">
        <f t="shared" ref="AN54:AN66" si="0">SUM(AG54,AT54)</f>
        <v>0</v>
      </c>
      <c r="AO54" s="306"/>
      <c r="AP54" s="306"/>
      <c r="AQ54" s="65" t="s">
        <v>34</v>
      </c>
      <c r="AR54" s="61"/>
      <c r="AS54" s="66">
        <f>ROUND(AS55,2)</f>
        <v>0</v>
      </c>
      <c r="AT54" s="67">
        <f t="shared" ref="AT54:AT66" si="1">ROUND(SUM(AV54:AW54),2)</f>
        <v>0</v>
      </c>
      <c r="AU54" s="68">
        <f>ROUND(AU55,5)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0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79</v>
      </c>
      <c r="BT54" s="70" t="s">
        <v>80</v>
      </c>
      <c r="BU54" s="71" t="s">
        <v>81</v>
      </c>
      <c r="BV54" s="70" t="s">
        <v>82</v>
      </c>
      <c r="BW54" s="70" t="s">
        <v>5</v>
      </c>
      <c r="BX54" s="70" t="s">
        <v>83</v>
      </c>
      <c r="CL54" s="70" t="s">
        <v>20</v>
      </c>
    </row>
    <row r="55" spans="1:91" s="6" customFormat="1" ht="24.75" customHeight="1">
      <c r="B55" s="72"/>
      <c r="C55" s="73"/>
      <c r="D55" s="267" t="s">
        <v>84</v>
      </c>
      <c r="E55" s="267"/>
      <c r="F55" s="267"/>
      <c r="G55" s="267"/>
      <c r="H55" s="267"/>
      <c r="I55" s="74"/>
      <c r="J55" s="267" t="s">
        <v>85</v>
      </c>
      <c r="K55" s="267"/>
      <c r="L55" s="267"/>
      <c r="M55" s="267"/>
      <c r="N55" s="267"/>
      <c r="O55" s="267"/>
      <c r="P55" s="267"/>
      <c r="Q55" s="267"/>
      <c r="R55" s="267"/>
      <c r="S55" s="267"/>
      <c r="T55" s="267"/>
      <c r="U55" s="267"/>
      <c r="V55" s="267"/>
      <c r="W55" s="267"/>
      <c r="X55" s="267"/>
      <c r="Y55" s="267"/>
      <c r="Z55" s="267"/>
      <c r="AA55" s="267"/>
      <c r="AB55" s="267"/>
      <c r="AC55" s="267"/>
      <c r="AD55" s="267"/>
      <c r="AE55" s="267"/>
      <c r="AF55" s="267"/>
      <c r="AG55" s="296">
        <f>ROUND(AG56+AG62,2)</f>
        <v>0</v>
      </c>
      <c r="AH55" s="297"/>
      <c r="AI55" s="297"/>
      <c r="AJ55" s="297"/>
      <c r="AK55" s="297"/>
      <c r="AL55" s="297"/>
      <c r="AM55" s="297"/>
      <c r="AN55" s="301">
        <f t="shared" si="0"/>
        <v>0</v>
      </c>
      <c r="AO55" s="297"/>
      <c r="AP55" s="297"/>
      <c r="AQ55" s="75" t="s">
        <v>86</v>
      </c>
      <c r="AR55" s="72"/>
      <c r="AS55" s="76">
        <f>ROUND(AS56+AS62,2)</f>
        <v>0</v>
      </c>
      <c r="AT55" s="77">
        <f t="shared" si="1"/>
        <v>0</v>
      </c>
      <c r="AU55" s="78">
        <f>ROUND(AU56+AU62,5)</f>
        <v>0</v>
      </c>
      <c r="AV55" s="77">
        <f>ROUND(AZ55*L29,2)</f>
        <v>0</v>
      </c>
      <c r="AW55" s="77">
        <f>ROUND(BA55*L30,2)</f>
        <v>0</v>
      </c>
      <c r="AX55" s="77">
        <f>ROUND(BB55*L29,2)</f>
        <v>0</v>
      </c>
      <c r="AY55" s="77">
        <f>ROUND(BC55*L30,2)</f>
        <v>0</v>
      </c>
      <c r="AZ55" s="77">
        <f>ROUND(AZ56+AZ62,2)</f>
        <v>0</v>
      </c>
      <c r="BA55" s="77">
        <f>ROUND(BA56+BA62,2)</f>
        <v>0</v>
      </c>
      <c r="BB55" s="77">
        <f>ROUND(BB56+BB62,2)</f>
        <v>0</v>
      </c>
      <c r="BC55" s="77">
        <f>ROUND(BC56+BC62,2)</f>
        <v>0</v>
      </c>
      <c r="BD55" s="79">
        <f>ROUND(BD56+BD62,2)</f>
        <v>0</v>
      </c>
      <c r="BS55" s="80" t="s">
        <v>79</v>
      </c>
      <c r="BT55" s="80" t="s">
        <v>23</v>
      </c>
      <c r="BU55" s="80" t="s">
        <v>81</v>
      </c>
      <c r="BV55" s="80" t="s">
        <v>82</v>
      </c>
      <c r="BW55" s="80" t="s">
        <v>87</v>
      </c>
      <c r="BX55" s="80" t="s">
        <v>5</v>
      </c>
      <c r="CL55" s="80" t="s">
        <v>34</v>
      </c>
      <c r="CM55" s="80" t="s">
        <v>88</v>
      </c>
    </row>
    <row r="56" spans="1:91" s="3" customFormat="1" ht="16.5" customHeight="1">
      <c r="B56" s="46"/>
      <c r="C56" s="9"/>
      <c r="D56" s="9"/>
      <c r="E56" s="268" t="s">
        <v>89</v>
      </c>
      <c r="F56" s="268"/>
      <c r="G56" s="268"/>
      <c r="H56" s="268"/>
      <c r="I56" s="268"/>
      <c r="J56" s="9"/>
      <c r="K56" s="268" t="s">
        <v>90</v>
      </c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92">
        <f>ROUND(AG57+AG58+AG59,2)</f>
        <v>0</v>
      </c>
      <c r="AH56" s="293"/>
      <c r="AI56" s="293"/>
      <c r="AJ56" s="293"/>
      <c r="AK56" s="293"/>
      <c r="AL56" s="293"/>
      <c r="AM56" s="293"/>
      <c r="AN56" s="294">
        <f t="shared" si="0"/>
        <v>0</v>
      </c>
      <c r="AO56" s="293"/>
      <c r="AP56" s="293"/>
      <c r="AQ56" s="81" t="s">
        <v>91</v>
      </c>
      <c r="AR56" s="46"/>
      <c r="AS56" s="82">
        <f>ROUND(AS57+AS58+AS59,2)</f>
        <v>0</v>
      </c>
      <c r="AT56" s="83">
        <f t="shared" si="1"/>
        <v>0</v>
      </c>
      <c r="AU56" s="84">
        <f>ROUND(AU57+AU58+AU59,5)</f>
        <v>0</v>
      </c>
      <c r="AV56" s="83">
        <f>ROUND(AZ56*L29,2)</f>
        <v>0</v>
      </c>
      <c r="AW56" s="83">
        <f>ROUND(BA56*L30,2)</f>
        <v>0</v>
      </c>
      <c r="AX56" s="83">
        <f>ROUND(BB56*L29,2)</f>
        <v>0</v>
      </c>
      <c r="AY56" s="83">
        <f>ROUND(BC56*L30,2)</f>
        <v>0</v>
      </c>
      <c r="AZ56" s="83">
        <f>ROUND(AZ57+AZ58+AZ59,2)</f>
        <v>0</v>
      </c>
      <c r="BA56" s="83">
        <f>ROUND(BA57+BA58+BA59,2)</f>
        <v>0</v>
      </c>
      <c r="BB56" s="83">
        <f>ROUND(BB57+BB58+BB59,2)</f>
        <v>0</v>
      </c>
      <c r="BC56" s="83">
        <f>ROUND(BC57+BC58+BC59,2)</f>
        <v>0</v>
      </c>
      <c r="BD56" s="85">
        <f>ROUND(BD57+BD58+BD59,2)</f>
        <v>0</v>
      </c>
      <c r="BS56" s="25" t="s">
        <v>79</v>
      </c>
      <c r="BT56" s="25" t="s">
        <v>88</v>
      </c>
      <c r="BU56" s="25" t="s">
        <v>81</v>
      </c>
      <c r="BV56" s="25" t="s">
        <v>82</v>
      </c>
      <c r="BW56" s="25" t="s">
        <v>92</v>
      </c>
      <c r="BX56" s="25" t="s">
        <v>87</v>
      </c>
      <c r="CL56" s="25" t="s">
        <v>34</v>
      </c>
    </row>
    <row r="57" spans="1:91" s="3" customFormat="1" ht="23.25" customHeight="1">
      <c r="A57" s="86" t="s">
        <v>93</v>
      </c>
      <c r="B57" s="46"/>
      <c r="C57" s="9"/>
      <c r="D57" s="9"/>
      <c r="E57" s="9"/>
      <c r="F57" s="268" t="s">
        <v>94</v>
      </c>
      <c r="G57" s="268"/>
      <c r="H57" s="268"/>
      <c r="I57" s="268"/>
      <c r="J57" s="268"/>
      <c r="K57" s="9"/>
      <c r="L57" s="268" t="s">
        <v>95</v>
      </c>
      <c r="M57" s="268"/>
      <c r="N57" s="268"/>
      <c r="O57" s="268"/>
      <c r="P57" s="268"/>
      <c r="Q57" s="268"/>
      <c r="R57" s="268"/>
      <c r="S57" s="268"/>
      <c r="T57" s="268"/>
      <c r="U57" s="268"/>
      <c r="V57" s="268"/>
      <c r="W57" s="268"/>
      <c r="X57" s="268"/>
      <c r="Y57" s="268"/>
      <c r="Z57" s="268"/>
      <c r="AA57" s="268"/>
      <c r="AB57" s="268"/>
      <c r="AC57" s="268"/>
      <c r="AD57" s="268"/>
      <c r="AE57" s="268"/>
      <c r="AF57" s="268"/>
      <c r="AG57" s="294">
        <f>' SO 101 - Komunikace, cho...'!J34</f>
        <v>0</v>
      </c>
      <c r="AH57" s="293"/>
      <c r="AI57" s="293"/>
      <c r="AJ57" s="293"/>
      <c r="AK57" s="293"/>
      <c r="AL57" s="293"/>
      <c r="AM57" s="293"/>
      <c r="AN57" s="294">
        <f t="shared" si="0"/>
        <v>0</v>
      </c>
      <c r="AO57" s="293"/>
      <c r="AP57" s="293"/>
      <c r="AQ57" s="81" t="s">
        <v>91</v>
      </c>
      <c r="AR57" s="46"/>
      <c r="AS57" s="82">
        <v>0</v>
      </c>
      <c r="AT57" s="83">
        <f t="shared" si="1"/>
        <v>0</v>
      </c>
      <c r="AU57" s="84">
        <f>' SO 101 - Komunikace, cho...'!P108</f>
        <v>0</v>
      </c>
      <c r="AV57" s="83">
        <f>' SO 101 - Komunikace, cho...'!J37</f>
        <v>0</v>
      </c>
      <c r="AW57" s="83">
        <f>' SO 101 - Komunikace, cho...'!J38</f>
        <v>0</v>
      </c>
      <c r="AX57" s="83">
        <f>' SO 101 - Komunikace, cho...'!J39</f>
        <v>0</v>
      </c>
      <c r="AY57" s="83">
        <f>' SO 101 - Komunikace, cho...'!J40</f>
        <v>0</v>
      </c>
      <c r="AZ57" s="83">
        <f>' SO 101 - Komunikace, cho...'!F37</f>
        <v>0</v>
      </c>
      <c r="BA57" s="83">
        <f>' SO 101 - Komunikace, cho...'!F38</f>
        <v>0</v>
      </c>
      <c r="BB57" s="83">
        <f>' SO 101 - Komunikace, cho...'!F39</f>
        <v>0</v>
      </c>
      <c r="BC57" s="83">
        <f>' SO 101 - Komunikace, cho...'!F40</f>
        <v>0</v>
      </c>
      <c r="BD57" s="85">
        <f>' SO 101 - Komunikace, cho...'!F41</f>
        <v>0</v>
      </c>
      <c r="BT57" s="25" t="s">
        <v>96</v>
      </c>
      <c r="BV57" s="25" t="s">
        <v>82</v>
      </c>
      <c r="BW57" s="25" t="s">
        <v>97</v>
      </c>
      <c r="BX57" s="25" t="s">
        <v>92</v>
      </c>
      <c r="CL57" s="25" t="s">
        <v>34</v>
      </c>
    </row>
    <row r="58" spans="1:91" s="3" customFormat="1" ht="23.25" customHeight="1">
      <c r="A58" s="86" t="s">
        <v>93</v>
      </c>
      <c r="B58" s="46"/>
      <c r="C58" s="9"/>
      <c r="D58" s="9"/>
      <c r="E58" s="9"/>
      <c r="F58" s="268" t="s">
        <v>98</v>
      </c>
      <c r="G58" s="268"/>
      <c r="H58" s="268"/>
      <c r="I58" s="268"/>
      <c r="J58" s="268"/>
      <c r="K58" s="9"/>
      <c r="L58" s="268" t="s">
        <v>99</v>
      </c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94">
        <f>' SO 101.1 - Komunikace, c...'!J34</f>
        <v>0</v>
      </c>
      <c r="AH58" s="293"/>
      <c r="AI58" s="293"/>
      <c r="AJ58" s="293"/>
      <c r="AK58" s="293"/>
      <c r="AL58" s="293"/>
      <c r="AM58" s="293"/>
      <c r="AN58" s="294">
        <f t="shared" si="0"/>
        <v>0</v>
      </c>
      <c r="AO58" s="293"/>
      <c r="AP58" s="293"/>
      <c r="AQ58" s="81" t="s">
        <v>91</v>
      </c>
      <c r="AR58" s="46"/>
      <c r="AS58" s="82">
        <v>0</v>
      </c>
      <c r="AT58" s="83">
        <f t="shared" si="1"/>
        <v>0</v>
      </c>
      <c r="AU58" s="84">
        <f>' SO 101.1 - Komunikace, c...'!P98</f>
        <v>0</v>
      </c>
      <c r="AV58" s="83">
        <f>' SO 101.1 - Komunikace, c...'!J37</f>
        <v>0</v>
      </c>
      <c r="AW58" s="83">
        <f>' SO 101.1 - Komunikace, c...'!J38</f>
        <v>0</v>
      </c>
      <c r="AX58" s="83">
        <f>' SO 101.1 - Komunikace, c...'!J39</f>
        <v>0</v>
      </c>
      <c r="AY58" s="83">
        <f>' SO 101.1 - Komunikace, c...'!J40</f>
        <v>0</v>
      </c>
      <c r="AZ58" s="83">
        <f>' SO 101.1 - Komunikace, c...'!F37</f>
        <v>0</v>
      </c>
      <c r="BA58" s="83">
        <f>' SO 101.1 - Komunikace, c...'!F38</f>
        <v>0</v>
      </c>
      <c r="BB58" s="83">
        <f>' SO 101.1 - Komunikace, c...'!F39</f>
        <v>0</v>
      </c>
      <c r="BC58" s="83">
        <f>' SO 101.1 - Komunikace, c...'!F40</f>
        <v>0</v>
      </c>
      <c r="BD58" s="85">
        <f>' SO 101.1 - Komunikace, c...'!F41</f>
        <v>0</v>
      </c>
      <c r="BT58" s="25" t="s">
        <v>96</v>
      </c>
      <c r="BV58" s="25" t="s">
        <v>82</v>
      </c>
      <c r="BW58" s="25" t="s">
        <v>100</v>
      </c>
      <c r="BX58" s="25" t="s">
        <v>92</v>
      </c>
      <c r="CL58" s="25" t="s">
        <v>34</v>
      </c>
    </row>
    <row r="59" spans="1:91" s="3" customFormat="1" ht="16.5" customHeight="1">
      <c r="B59" s="46"/>
      <c r="C59" s="9"/>
      <c r="D59" s="9"/>
      <c r="E59" s="9"/>
      <c r="F59" s="268" t="s">
        <v>101</v>
      </c>
      <c r="G59" s="268"/>
      <c r="H59" s="268"/>
      <c r="I59" s="268"/>
      <c r="J59" s="268"/>
      <c r="K59" s="9"/>
      <c r="L59" s="268" t="s">
        <v>102</v>
      </c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92">
        <f>ROUND(SUM(AG60:AG61),2)</f>
        <v>0</v>
      </c>
      <c r="AH59" s="293"/>
      <c r="AI59" s="293"/>
      <c r="AJ59" s="293"/>
      <c r="AK59" s="293"/>
      <c r="AL59" s="293"/>
      <c r="AM59" s="293"/>
      <c r="AN59" s="294">
        <f t="shared" si="0"/>
        <v>0</v>
      </c>
      <c r="AO59" s="293"/>
      <c r="AP59" s="293"/>
      <c r="AQ59" s="81" t="s">
        <v>91</v>
      </c>
      <c r="AR59" s="46"/>
      <c r="AS59" s="82">
        <f>ROUND(SUM(AS60:AS61),2)</f>
        <v>0</v>
      </c>
      <c r="AT59" s="83">
        <f t="shared" si="1"/>
        <v>0</v>
      </c>
      <c r="AU59" s="84">
        <f>ROUND(SUM(AU60:AU61),5)</f>
        <v>0</v>
      </c>
      <c r="AV59" s="83">
        <f>ROUND(AZ59*L29,2)</f>
        <v>0</v>
      </c>
      <c r="AW59" s="83">
        <f>ROUND(BA59*L30,2)</f>
        <v>0</v>
      </c>
      <c r="AX59" s="83">
        <f>ROUND(BB59*L29,2)</f>
        <v>0</v>
      </c>
      <c r="AY59" s="83">
        <f>ROUND(BC59*L30,2)</f>
        <v>0</v>
      </c>
      <c r="AZ59" s="83">
        <f>ROUND(SUM(AZ60:AZ61),2)</f>
        <v>0</v>
      </c>
      <c r="BA59" s="83">
        <f>ROUND(SUM(BA60:BA61),2)</f>
        <v>0</v>
      </c>
      <c r="BB59" s="83">
        <f>ROUND(SUM(BB60:BB61),2)</f>
        <v>0</v>
      </c>
      <c r="BC59" s="83">
        <f>ROUND(SUM(BC60:BC61),2)</f>
        <v>0</v>
      </c>
      <c r="BD59" s="85">
        <f>ROUND(SUM(BD60:BD61),2)</f>
        <v>0</v>
      </c>
      <c r="BS59" s="25" t="s">
        <v>79</v>
      </c>
      <c r="BT59" s="25" t="s">
        <v>96</v>
      </c>
      <c r="BU59" s="25" t="s">
        <v>81</v>
      </c>
      <c r="BV59" s="25" t="s">
        <v>82</v>
      </c>
      <c r="BW59" s="25" t="s">
        <v>103</v>
      </c>
      <c r="BX59" s="25" t="s">
        <v>92</v>
      </c>
      <c r="CL59" s="25" t="s">
        <v>34</v>
      </c>
    </row>
    <row r="60" spans="1:91" s="3" customFormat="1" ht="16.5" customHeight="1">
      <c r="A60" s="86" t="s">
        <v>93</v>
      </c>
      <c r="B60" s="46"/>
      <c r="C60" s="9"/>
      <c r="D60" s="9"/>
      <c r="E60" s="9"/>
      <c r="F60" s="9"/>
      <c r="G60" s="268" t="s">
        <v>104</v>
      </c>
      <c r="H60" s="268"/>
      <c r="I60" s="268"/>
      <c r="J60" s="268"/>
      <c r="K60" s="268"/>
      <c r="L60" s="9"/>
      <c r="M60" s="268" t="s">
        <v>105</v>
      </c>
      <c r="N60" s="268"/>
      <c r="O60" s="268"/>
      <c r="P60" s="268"/>
      <c r="Q60" s="268"/>
      <c r="R60" s="268"/>
      <c r="S60" s="268"/>
      <c r="T60" s="268"/>
      <c r="U60" s="268"/>
      <c r="V60" s="268"/>
      <c r="W60" s="268"/>
      <c r="X60" s="268"/>
      <c r="Y60" s="268"/>
      <c r="Z60" s="268"/>
      <c r="AA60" s="268"/>
      <c r="AB60" s="268"/>
      <c r="AC60" s="268"/>
      <c r="AD60" s="268"/>
      <c r="AE60" s="268"/>
      <c r="AF60" s="268"/>
      <c r="AG60" s="294">
        <f>'ON.1 - Ostatní náklady'!J34</f>
        <v>0</v>
      </c>
      <c r="AH60" s="293"/>
      <c r="AI60" s="293"/>
      <c r="AJ60" s="293"/>
      <c r="AK60" s="293"/>
      <c r="AL60" s="293"/>
      <c r="AM60" s="293"/>
      <c r="AN60" s="294">
        <f t="shared" si="0"/>
        <v>0</v>
      </c>
      <c r="AO60" s="293"/>
      <c r="AP60" s="293"/>
      <c r="AQ60" s="81" t="s">
        <v>91</v>
      </c>
      <c r="AR60" s="46"/>
      <c r="AS60" s="82">
        <v>0</v>
      </c>
      <c r="AT60" s="83">
        <f t="shared" si="1"/>
        <v>0</v>
      </c>
      <c r="AU60" s="84">
        <f>'ON.1 - Ostatní náklady'!P92</f>
        <v>0</v>
      </c>
      <c r="AV60" s="83">
        <f>'ON.1 - Ostatní náklady'!J37</f>
        <v>0</v>
      </c>
      <c r="AW60" s="83">
        <f>'ON.1 - Ostatní náklady'!J38</f>
        <v>0</v>
      </c>
      <c r="AX60" s="83">
        <f>'ON.1 - Ostatní náklady'!J39</f>
        <v>0</v>
      </c>
      <c r="AY60" s="83">
        <f>'ON.1 - Ostatní náklady'!J40</f>
        <v>0</v>
      </c>
      <c r="AZ60" s="83">
        <f>'ON.1 - Ostatní náklady'!F37</f>
        <v>0</v>
      </c>
      <c r="BA60" s="83">
        <f>'ON.1 - Ostatní náklady'!F38</f>
        <v>0</v>
      </c>
      <c r="BB60" s="83">
        <f>'ON.1 - Ostatní náklady'!F39</f>
        <v>0</v>
      </c>
      <c r="BC60" s="83">
        <f>'ON.1 - Ostatní náklady'!F40</f>
        <v>0</v>
      </c>
      <c r="BD60" s="85">
        <f>'ON.1 - Ostatní náklady'!F41</f>
        <v>0</v>
      </c>
      <c r="BT60" s="25" t="s">
        <v>106</v>
      </c>
      <c r="BV60" s="25" t="s">
        <v>82</v>
      </c>
      <c r="BW60" s="25" t="s">
        <v>107</v>
      </c>
      <c r="BX60" s="25" t="s">
        <v>103</v>
      </c>
      <c r="CL60" s="25" t="s">
        <v>34</v>
      </c>
    </row>
    <row r="61" spans="1:91" s="3" customFormat="1" ht="16.5" customHeight="1">
      <c r="A61" s="86" t="s">
        <v>93</v>
      </c>
      <c r="B61" s="46"/>
      <c r="C61" s="9"/>
      <c r="D61" s="9"/>
      <c r="E61" s="9"/>
      <c r="F61" s="9"/>
      <c r="G61" s="268" t="s">
        <v>108</v>
      </c>
      <c r="H61" s="268"/>
      <c r="I61" s="268"/>
      <c r="J61" s="268"/>
      <c r="K61" s="268"/>
      <c r="L61" s="9"/>
      <c r="M61" s="268" t="s">
        <v>109</v>
      </c>
      <c r="N61" s="268"/>
      <c r="O61" s="268"/>
      <c r="P61" s="268"/>
      <c r="Q61" s="268"/>
      <c r="R61" s="268"/>
      <c r="S61" s="268"/>
      <c r="T61" s="268"/>
      <c r="U61" s="268"/>
      <c r="V61" s="268"/>
      <c r="W61" s="268"/>
      <c r="X61" s="268"/>
      <c r="Y61" s="268"/>
      <c r="Z61" s="268"/>
      <c r="AA61" s="268"/>
      <c r="AB61" s="268"/>
      <c r="AC61" s="268"/>
      <c r="AD61" s="268"/>
      <c r="AE61" s="268"/>
      <c r="AF61" s="268"/>
      <c r="AG61" s="294">
        <f>'VRN.1 - Vedlejší rozpočto...'!J34</f>
        <v>0</v>
      </c>
      <c r="AH61" s="293"/>
      <c r="AI61" s="293"/>
      <c r="AJ61" s="293"/>
      <c r="AK61" s="293"/>
      <c r="AL61" s="293"/>
      <c r="AM61" s="293"/>
      <c r="AN61" s="294">
        <f t="shared" si="0"/>
        <v>0</v>
      </c>
      <c r="AO61" s="293"/>
      <c r="AP61" s="293"/>
      <c r="AQ61" s="81" t="s">
        <v>91</v>
      </c>
      <c r="AR61" s="46"/>
      <c r="AS61" s="82">
        <v>0</v>
      </c>
      <c r="AT61" s="83">
        <f t="shared" si="1"/>
        <v>0</v>
      </c>
      <c r="AU61" s="84">
        <f>'VRN.1 - Vedlejší rozpočto...'!P92</f>
        <v>0</v>
      </c>
      <c r="AV61" s="83">
        <f>'VRN.1 - Vedlejší rozpočto...'!J37</f>
        <v>0</v>
      </c>
      <c r="AW61" s="83">
        <f>'VRN.1 - Vedlejší rozpočto...'!J38</f>
        <v>0</v>
      </c>
      <c r="AX61" s="83">
        <f>'VRN.1 - Vedlejší rozpočto...'!J39</f>
        <v>0</v>
      </c>
      <c r="AY61" s="83">
        <f>'VRN.1 - Vedlejší rozpočto...'!J40</f>
        <v>0</v>
      </c>
      <c r="AZ61" s="83">
        <f>'VRN.1 - Vedlejší rozpočto...'!F37</f>
        <v>0</v>
      </c>
      <c r="BA61" s="83">
        <f>'VRN.1 - Vedlejší rozpočto...'!F38</f>
        <v>0</v>
      </c>
      <c r="BB61" s="83">
        <f>'VRN.1 - Vedlejší rozpočto...'!F39</f>
        <v>0</v>
      </c>
      <c r="BC61" s="83">
        <f>'VRN.1 - Vedlejší rozpočto...'!F40</f>
        <v>0</v>
      </c>
      <c r="BD61" s="85">
        <f>'VRN.1 - Vedlejší rozpočto...'!F41</f>
        <v>0</v>
      </c>
      <c r="BT61" s="25" t="s">
        <v>106</v>
      </c>
      <c r="BV61" s="25" t="s">
        <v>82</v>
      </c>
      <c r="BW61" s="25" t="s">
        <v>110</v>
      </c>
      <c r="BX61" s="25" t="s">
        <v>103</v>
      </c>
      <c r="CL61" s="25" t="s">
        <v>34</v>
      </c>
    </row>
    <row r="62" spans="1:91" s="3" customFormat="1" ht="16.5" customHeight="1">
      <c r="B62" s="46"/>
      <c r="C62" s="9"/>
      <c r="D62" s="9"/>
      <c r="E62" s="268" t="s">
        <v>111</v>
      </c>
      <c r="F62" s="268"/>
      <c r="G62" s="268"/>
      <c r="H62" s="268"/>
      <c r="I62" s="268"/>
      <c r="J62" s="9"/>
      <c r="K62" s="268" t="s">
        <v>112</v>
      </c>
      <c r="L62" s="268"/>
      <c r="M62" s="268"/>
      <c r="N62" s="268"/>
      <c r="O62" s="268"/>
      <c r="P62" s="268"/>
      <c r="Q62" s="268"/>
      <c r="R62" s="268"/>
      <c r="S62" s="268"/>
      <c r="T62" s="268"/>
      <c r="U62" s="268"/>
      <c r="V62" s="268"/>
      <c r="W62" s="268"/>
      <c r="X62" s="268"/>
      <c r="Y62" s="268"/>
      <c r="Z62" s="268"/>
      <c r="AA62" s="268"/>
      <c r="AB62" s="268"/>
      <c r="AC62" s="268"/>
      <c r="AD62" s="268"/>
      <c r="AE62" s="268"/>
      <c r="AF62" s="268"/>
      <c r="AG62" s="292">
        <f>ROUND(AG63+AG64,2)</f>
        <v>0</v>
      </c>
      <c r="AH62" s="293"/>
      <c r="AI62" s="293"/>
      <c r="AJ62" s="293"/>
      <c r="AK62" s="293"/>
      <c r="AL62" s="293"/>
      <c r="AM62" s="293"/>
      <c r="AN62" s="294">
        <f t="shared" si="0"/>
        <v>0</v>
      </c>
      <c r="AO62" s="293"/>
      <c r="AP62" s="293"/>
      <c r="AQ62" s="81" t="s">
        <v>91</v>
      </c>
      <c r="AR62" s="46"/>
      <c r="AS62" s="82">
        <f>ROUND(AS63+AS64,2)</f>
        <v>0</v>
      </c>
      <c r="AT62" s="83">
        <f t="shared" si="1"/>
        <v>0</v>
      </c>
      <c r="AU62" s="84">
        <f>ROUND(AU63+AU64,5)</f>
        <v>0</v>
      </c>
      <c r="AV62" s="83">
        <f>ROUND(AZ62*L29,2)</f>
        <v>0</v>
      </c>
      <c r="AW62" s="83">
        <f>ROUND(BA62*L30,2)</f>
        <v>0</v>
      </c>
      <c r="AX62" s="83">
        <f>ROUND(BB62*L29,2)</f>
        <v>0</v>
      </c>
      <c r="AY62" s="83">
        <f>ROUND(BC62*L30,2)</f>
        <v>0</v>
      </c>
      <c r="AZ62" s="83">
        <f>ROUND(AZ63+AZ64,2)</f>
        <v>0</v>
      </c>
      <c r="BA62" s="83">
        <f>ROUND(BA63+BA64,2)</f>
        <v>0</v>
      </c>
      <c r="BB62" s="83">
        <f>ROUND(BB63+BB64,2)</f>
        <v>0</v>
      </c>
      <c r="BC62" s="83">
        <f>ROUND(BC63+BC64,2)</f>
        <v>0</v>
      </c>
      <c r="BD62" s="85">
        <f>ROUND(BD63+BD64,2)</f>
        <v>0</v>
      </c>
      <c r="BS62" s="25" t="s">
        <v>79</v>
      </c>
      <c r="BT62" s="25" t="s">
        <v>88</v>
      </c>
      <c r="BU62" s="25" t="s">
        <v>81</v>
      </c>
      <c r="BV62" s="25" t="s">
        <v>82</v>
      </c>
      <c r="BW62" s="25" t="s">
        <v>113</v>
      </c>
      <c r="BX62" s="25" t="s">
        <v>87</v>
      </c>
      <c r="CL62" s="25" t="s">
        <v>34</v>
      </c>
    </row>
    <row r="63" spans="1:91" s="3" customFormat="1" ht="23.25" customHeight="1">
      <c r="A63" s="86" t="s">
        <v>93</v>
      </c>
      <c r="B63" s="46"/>
      <c r="C63" s="9"/>
      <c r="D63" s="9"/>
      <c r="E63" s="9"/>
      <c r="F63" s="268" t="s">
        <v>84</v>
      </c>
      <c r="G63" s="268"/>
      <c r="H63" s="268"/>
      <c r="I63" s="268"/>
      <c r="J63" s="268"/>
      <c r="K63" s="9"/>
      <c r="L63" s="268" t="s">
        <v>114</v>
      </c>
      <c r="M63" s="268"/>
      <c r="N63" s="268"/>
      <c r="O63" s="268"/>
      <c r="P63" s="268"/>
      <c r="Q63" s="268"/>
      <c r="R63" s="268"/>
      <c r="S63" s="268"/>
      <c r="T63" s="268"/>
      <c r="U63" s="268"/>
      <c r="V63" s="268"/>
      <c r="W63" s="268"/>
      <c r="X63" s="268"/>
      <c r="Y63" s="268"/>
      <c r="Z63" s="268"/>
      <c r="AA63" s="268"/>
      <c r="AB63" s="268"/>
      <c r="AC63" s="268"/>
      <c r="AD63" s="268"/>
      <c r="AE63" s="268"/>
      <c r="AF63" s="268"/>
      <c r="AG63" s="294">
        <f>'SO 101 - Komunikace, chod...'!J34</f>
        <v>0</v>
      </c>
      <c r="AH63" s="293"/>
      <c r="AI63" s="293"/>
      <c r="AJ63" s="293"/>
      <c r="AK63" s="293"/>
      <c r="AL63" s="293"/>
      <c r="AM63" s="293"/>
      <c r="AN63" s="294">
        <f t="shared" si="0"/>
        <v>0</v>
      </c>
      <c r="AO63" s="293"/>
      <c r="AP63" s="293"/>
      <c r="AQ63" s="81" t="s">
        <v>91</v>
      </c>
      <c r="AR63" s="46"/>
      <c r="AS63" s="82">
        <v>0</v>
      </c>
      <c r="AT63" s="83">
        <f t="shared" si="1"/>
        <v>0</v>
      </c>
      <c r="AU63" s="84">
        <f>'SO 101 - Komunikace, chod...'!P103</f>
        <v>0</v>
      </c>
      <c r="AV63" s="83">
        <f>'SO 101 - Komunikace, chod...'!J37</f>
        <v>0</v>
      </c>
      <c r="AW63" s="83">
        <f>'SO 101 - Komunikace, chod...'!J38</f>
        <v>0</v>
      </c>
      <c r="AX63" s="83">
        <f>'SO 101 - Komunikace, chod...'!J39</f>
        <v>0</v>
      </c>
      <c r="AY63" s="83">
        <f>'SO 101 - Komunikace, chod...'!J40</f>
        <v>0</v>
      </c>
      <c r="AZ63" s="83">
        <f>'SO 101 - Komunikace, chod...'!F37</f>
        <v>0</v>
      </c>
      <c r="BA63" s="83">
        <f>'SO 101 - Komunikace, chod...'!F38</f>
        <v>0</v>
      </c>
      <c r="BB63" s="83">
        <f>'SO 101 - Komunikace, chod...'!F39</f>
        <v>0</v>
      </c>
      <c r="BC63" s="83">
        <f>'SO 101 - Komunikace, chod...'!F40</f>
        <v>0</v>
      </c>
      <c r="BD63" s="85">
        <f>'SO 101 - Komunikace, chod...'!F41</f>
        <v>0</v>
      </c>
      <c r="BT63" s="25" t="s">
        <v>96</v>
      </c>
      <c r="BV63" s="25" t="s">
        <v>82</v>
      </c>
      <c r="BW63" s="25" t="s">
        <v>115</v>
      </c>
      <c r="BX63" s="25" t="s">
        <v>113</v>
      </c>
      <c r="CL63" s="25" t="s">
        <v>34</v>
      </c>
    </row>
    <row r="64" spans="1:91" s="3" customFormat="1" ht="16.5" customHeight="1">
      <c r="B64" s="46"/>
      <c r="C64" s="9"/>
      <c r="D64" s="9"/>
      <c r="E64" s="9"/>
      <c r="F64" s="268" t="s">
        <v>101</v>
      </c>
      <c r="G64" s="268"/>
      <c r="H64" s="268"/>
      <c r="I64" s="268"/>
      <c r="J64" s="268"/>
      <c r="K64" s="9"/>
      <c r="L64" s="268" t="s">
        <v>102</v>
      </c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8"/>
      <c r="AA64" s="268"/>
      <c r="AB64" s="268"/>
      <c r="AC64" s="268"/>
      <c r="AD64" s="268"/>
      <c r="AE64" s="268"/>
      <c r="AF64" s="268"/>
      <c r="AG64" s="292">
        <f>ROUND(SUM(AG65:AG66),2)</f>
        <v>0</v>
      </c>
      <c r="AH64" s="293"/>
      <c r="AI64" s="293"/>
      <c r="AJ64" s="293"/>
      <c r="AK64" s="293"/>
      <c r="AL64" s="293"/>
      <c r="AM64" s="293"/>
      <c r="AN64" s="294">
        <f t="shared" si="0"/>
        <v>0</v>
      </c>
      <c r="AO64" s="293"/>
      <c r="AP64" s="293"/>
      <c r="AQ64" s="81" t="s">
        <v>91</v>
      </c>
      <c r="AR64" s="46"/>
      <c r="AS64" s="82">
        <f>ROUND(SUM(AS65:AS66),2)</f>
        <v>0</v>
      </c>
      <c r="AT64" s="83">
        <f t="shared" si="1"/>
        <v>0</v>
      </c>
      <c r="AU64" s="84">
        <f>ROUND(SUM(AU65:AU66),5)</f>
        <v>0</v>
      </c>
      <c r="AV64" s="83">
        <f>ROUND(AZ64*L29,2)</f>
        <v>0</v>
      </c>
      <c r="AW64" s="83">
        <f>ROUND(BA64*L30,2)</f>
        <v>0</v>
      </c>
      <c r="AX64" s="83">
        <f>ROUND(BB64*L29,2)</f>
        <v>0</v>
      </c>
      <c r="AY64" s="83">
        <f>ROUND(BC64*L30,2)</f>
        <v>0</v>
      </c>
      <c r="AZ64" s="83">
        <f>ROUND(SUM(AZ65:AZ66),2)</f>
        <v>0</v>
      </c>
      <c r="BA64" s="83">
        <f>ROUND(SUM(BA65:BA66),2)</f>
        <v>0</v>
      </c>
      <c r="BB64" s="83">
        <f>ROUND(SUM(BB65:BB66),2)</f>
        <v>0</v>
      </c>
      <c r="BC64" s="83">
        <f>ROUND(SUM(BC65:BC66),2)</f>
        <v>0</v>
      </c>
      <c r="BD64" s="85">
        <f>ROUND(SUM(BD65:BD66),2)</f>
        <v>0</v>
      </c>
      <c r="BS64" s="25" t="s">
        <v>79</v>
      </c>
      <c r="BT64" s="25" t="s">
        <v>96</v>
      </c>
      <c r="BU64" s="25" t="s">
        <v>81</v>
      </c>
      <c r="BV64" s="25" t="s">
        <v>82</v>
      </c>
      <c r="BW64" s="25" t="s">
        <v>116</v>
      </c>
      <c r="BX64" s="25" t="s">
        <v>113</v>
      </c>
      <c r="CL64" s="25" t="s">
        <v>34</v>
      </c>
    </row>
    <row r="65" spans="1:90" s="3" customFormat="1" ht="16.5" customHeight="1">
      <c r="A65" s="86" t="s">
        <v>93</v>
      </c>
      <c r="B65" s="46"/>
      <c r="C65" s="9"/>
      <c r="D65" s="9"/>
      <c r="E65" s="9"/>
      <c r="F65" s="9"/>
      <c r="G65" s="268" t="s">
        <v>104</v>
      </c>
      <c r="H65" s="268"/>
      <c r="I65" s="268"/>
      <c r="J65" s="268"/>
      <c r="K65" s="268"/>
      <c r="L65" s="9"/>
      <c r="M65" s="268" t="s">
        <v>105</v>
      </c>
      <c r="N65" s="268"/>
      <c r="O65" s="268"/>
      <c r="P65" s="268"/>
      <c r="Q65" s="268"/>
      <c r="R65" s="268"/>
      <c r="S65" s="268"/>
      <c r="T65" s="268"/>
      <c r="U65" s="268"/>
      <c r="V65" s="268"/>
      <c r="W65" s="268"/>
      <c r="X65" s="268"/>
      <c r="Y65" s="268"/>
      <c r="Z65" s="268"/>
      <c r="AA65" s="268"/>
      <c r="AB65" s="268"/>
      <c r="AC65" s="268"/>
      <c r="AD65" s="268"/>
      <c r="AE65" s="268"/>
      <c r="AF65" s="268"/>
      <c r="AG65" s="294">
        <f>'ON.1 - Ostatní náklady_01'!J34</f>
        <v>0</v>
      </c>
      <c r="AH65" s="293"/>
      <c r="AI65" s="293"/>
      <c r="AJ65" s="293"/>
      <c r="AK65" s="293"/>
      <c r="AL65" s="293"/>
      <c r="AM65" s="293"/>
      <c r="AN65" s="294">
        <f t="shared" si="0"/>
        <v>0</v>
      </c>
      <c r="AO65" s="293"/>
      <c r="AP65" s="293"/>
      <c r="AQ65" s="81" t="s">
        <v>91</v>
      </c>
      <c r="AR65" s="46"/>
      <c r="AS65" s="82">
        <v>0</v>
      </c>
      <c r="AT65" s="83">
        <f t="shared" si="1"/>
        <v>0</v>
      </c>
      <c r="AU65" s="84">
        <f>'ON.1 - Ostatní náklady_01'!P92</f>
        <v>0</v>
      </c>
      <c r="AV65" s="83">
        <f>'ON.1 - Ostatní náklady_01'!J37</f>
        <v>0</v>
      </c>
      <c r="AW65" s="83">
        <f>'ON.1 - Ostatní náklady_01'!J38</f>
        <v>0</v>
      </c>
      <c r="AX65" s="83">
        <f>'ON.1 - Ostatní náklady_01'!J39</f>
        <v>0</v>
      </c>
      <c r="AY65" s="83">
        <f>'ON.1 - Ostatní náklady_01'!J40</f>
        <v>0</v>
      </c>
      <c r="AZ65" s="83">
        <f>'ON.1 - Ostatní náklady_01'!F37</f>
        <v>0</v>
      </c>
      <c r="BA65" s="83">
        <f>'ON.1 - Ostatní náklady_01'!F38</f>
        <v>0</v>
      </c>
      <c r="BB65" s="83">
        <f>'ON.1 - Ostatní náklady_01'!F39</f>
        <v>0</v>
      </c>
      <c r="BC65" s="83">
        <f>'ON.1 - Ostatní náklady_01'!F40</f>
        <v>0</v>
      </c>
      <c r="BD65" s="85">
        <f>'ON.1 - Ostatní náklady_01'!F41</f>
        <v>0</v>
      </c>
      <c r="BT65" s="25" t="s">
        <v>106</v>
      </c>
      <c r="BV65" s="25" t="s">
        <v>82</v>
      </c>
      <c r="BW65" s="25" t="s">
        <v>117</v>
      </c>
      <c r="BX65" s="25" t="s">
        <v>116</v>
      </c>
      <c r="CL65" s="25" t="s">
        <v>34</v>
      </c>
    </row>
    <row r="66" spans="1:90" s="3" customFormat="1" ht="16.5" customHeight="1">
      <c r="A66" s="86" t="s">
        <v>93</v>
      </c>
      <c r="B66" s="46"/>
      <c r="C66" s="9"/>
      <c r="D66" s="9"/>
      <c r="E66" s="9"/>
      <c r="F66" s="9"/>
      <c r="G66" s="268" t="s">
        <v>108</v>
      </c>
      <c r="H66" s="268"/>
      <c r="I66" s="268"/>
      <c r="J66" s="268"/>
      <c r="K66" s="268"/>
      <c r="L66" s="9"/>
      <c r="M66" s="268" t="s">
        <v>109</v>
      </c>
      <c r="N66" s="268"/>
      <c r="O66" s="268"/>
      <c r="P66" s="268"/>
      <c r="Q66" s="268"/>
      <c r="R66" s="268"/>
      <c r="S66" s="268"/>
      <c r="T66" s="268"/>
      <c r="U66" s="268"/>
      <c r="V66" s="268"/>
      <c r="W66" s="268"/>
      <c r="X66" s="268"/>
      <c r="Y66" s="268"/>
      <c r="Z66" s="268"/>
      <c r="AA66" s="268"/>
      <c r="AB66" s="268"/>
      <c r="AC66" s="268"/>
      <c r="AD66" s="268"/>
      <c r="AE66" s="268"/>
      <c r="AF66" s="268"/>
      <c r="AG66" s="294">
        <f>'VRN.1 - Vedlejší rozpočto..._01'!J34</f>
        <v>0</v>
      </c>
      <c r="AH66" s="293"/>
      <c r="AI66" s="293"/>
      <c r="AJ66" s="293"/>
      <c r="AK66" s="293"/>
      <c r="AL66" s="293"/>
      <c r="AM66" s="293"/>
      <c r="AN66" s="294">
        <f t="shared" si="0"/>
        <v>0</v>
      </c>
      <c r="AO66" s="293"/>
      <c r="AP66" s="293"/>
      <c r="AQ66" s="81" t="s">
        <v>91</v>
      </c>
      <c r="AR66" s="46"/>
      <c r="AS66" s="87">
        <v>0</v>
      </c>
      <c r="AT66" s="88">
        <f t="shared" si="1"/>
        <v>0</v>
      </c>
      <c r="AU66" s="89">
        <f>'VRN.1 - Vedlejší rozpočto..._01'!P92</f>
        <v>0</v>
      </c>
      <c r="AV66" s="88">
        <f>'VRN.1 - Vedlejší rozpočto..._01'!J37</f>
        <v>0</v>
      </c>
      <c r="AW66" s="88">
        <f>'VRN.1 - Vedlejší rozpočto..._01'!J38</f>
        <v>0</v>
      </c>
      <c r="AX66" s="88">
        <f>'VRN.1 - Vedlejší rozpočto..._01'!J39</f>
        <v>0</v>
      </c>
      <c r="AY66" s="88">
        <f>'VRN.1 - Vedlejší rozpočto..._01'!J40</f>
        <v>0</v>
      </c>
      <c r="AZ66" s="88">
        <f>'VRN.1 - Vedlejší rozpočto..._01'!F37</f>
        <v>0</v>
      </c>
      <c r="BA66" s="88">
        <f>'VRN.1 - Vedlejší rozpočto..._01'!F38</f>
        <v>0</v>
      </c>
      <c r="BB66" s="88">
        <f>'VRN.1 - Vedlejší rozpočto..._01'!F39</f>
        <v>0</v>
      </c>
      <c r="BC66" s="88">
        <f>'VRN.1 - Vedlejší rozpočto..._01'!F40</f>
        <v>0</v>
      </c>
      <c r="BD66" s="90">
        <f>'VRN.1 - Vedlejší rozpočto..._01'!F41</f>
        <v>0</v>
      </c>
      <c r="BT66" s="25" t="s">
        <v>106</v>
      </c>
      <c r="BV66" s="25" t="s">
        <v>82</v>
      </c>
      <c r="BW66" s="25" t="s">
        <v>118</v>
      </c>
      <c r="BX66" s="25" t="s">
        <v>116</v>
      </c>
      <c r="CL66" s="25" t="s">
        <v>34</v>
      </c>
    </row>
    <row r="67" spans="1:90" s="1" customFormat="1" ht="30" customHeight="1">
      <c r="B67" s="33"/>
      <c r="AR67" s="33"/>
    </row>
    <row r="68" spans="1:90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33"/>
    </row>
  </sheetData>
  <sheetProtection algorithmName="SHA-512" hashValue="vb17XNDzV+vS7pLtOh6o0ytPI+gg8kqfsecDdO6FFxag4rNCJOL1d4sxZlzw+9mdRCxQaZ/+JWHZ4cybsD2spw==" saltValue="mHF3Juk4aNqprz2kncpPIItap4jRhLpg5ulJYNeeNVQZ+fxXnAKlSRKgz4sEmNT4HLGoOPi/u54+dq9X8lUz5A==" spinCount="100000" sheet="1" objects="1" scenarios="1" formatColumns="0" formatRows="0"/>
  <mergeCells count="86">
    <mergeCell ref="AS49:AT51"/>
    <mergeCell ref="AN65:AP65"/>
    <mergeCell ref="AG65:AM65"/>
    <mergeCell ref="AN66:AP66"/>
    <mergeCell ref="AG66:AM66"/>
    <mergeCell ref="AN54:AP54"/>
    <mergeCell ref="AR2:BE2"/>
    <mergeCell ref="AG64:AM64"/>
    <mergeCell ref="AG63:AM63"/>
    <mergeCell ref="AG62:AM62"/>
    <mergeCell ref="AG61:AM61"/>
    <mergeCell ref="AG52:AM52"/>
    <mergeCell ref="AG60:AM60"/>
    <mergeCell ref="AG57:AM57"/>
    <mergeCell ref="AG59:AM59"/>
    <mergeCell ref="AG56:AM56"/>
    <mergeCell ref="AG55:AM55"/>
    <mergeCell ref="AG58:AM58"/>
    <mergeCell ref="AM50:AP50"/>
    <mergeCell ref="AM47:AN47"/>
    <mergeCell ref="AM49:AP49"/>
    <mergeCell ref="AN64:AP64"/>
    <mergeCell ref="L33:P33"/>
    <mergeCell ref="W33:AE33"/>
    <mergeCell ref="AK33:AO33"/>
    <mergeCell ref="AK35:AO35"/>
    <mergeCell ref="X35:AB35"/>
    <mergeCell ref="L31:P31"/>
    <mergeCell ref="W31:AE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G65:K65"/>
    <mergeCell ref="M65:AF65"/>
    <mergeCell ref="G66:K66"/>
    <mergeCell ref="M66:AF66"/>
    <mergeCell ref="AG54:AM54"/>
    <mergeCell ref="L45:AO45"/>
    <mergeCell ref="L58:AF58"/>
    <mergeCell ref="L64:AF64"/>
    <mergeCell ref="M61:AF61"/>
    <mergeCell ref="M60:AF60"/>
    <mergeCell ref="AN57:AP57"/>
    <mergeCell ref="AN63:AP63"/>
    <mergeCell ref="AN59:AP59"/>
    <mergeCell ref="AN55:AP55"/>
    <mergeCell ref="AN52:AP52"/>
    <mergeCell ref="AN56:AP56"/>
    <mergeCell ref="AN60:AP60"/>
    <mergeCell ref="AN58:AP58"/>
    <mergeCell ref="AN62:AP62"/>
    <mergeCell ref="AN61:AP61"/>
    <mergeCell ref="F64:J64"/>
    <mergeCell ref="F58:J58"/>
    <mergeCell ref="G61:K61"/>
    <mergeCell ref="G60:K60"/>
    <mergeCell ref="I52:AF52"/>
    <mergeCell ref="J55:AF55"/>
    <mergeCell ref="K56:AF56"/>
    <mergeCell ref="K62:AF62"/>
    <mergeCell ref="L59:AF59"/>
    <mergeCell ref="L63:AF63"/>
    <mergeCell ref="L57:AF57"/>
    <mergeCell ref="C52:G52"/>
    <mergeCell ref="D55:H55"/>
    <mergeCell ref="E56:I56"/>
    <mergeCell ref="E62:I62"/>
    <mergeCell ref="F63:J63"/>
    <mergeCell ref="F57:J57"/>
    <mergeCell ref="F59:J59"/>
  </mergeCells>
  <hyperlinks>
    <hyperlink ref="A57" location="' SO 101 - Komunikace, cho...'!C2" display="/" xr:uid="{00000000-0004-0000-0000-000000000000}"/>
    <hyperlink ref="A58" location="' SO 101.1 - Komunikace, c...'!C2" display="/" xr:uid="{00000000-0004-0000-0000-000001000000}"/>
    <hyperlink ref="A60" location="'ON.1 - Ostatní náklady'!C2" display="/" xr:uid="{00000000-0004-0000-0000-000002000000}"/>
    <hyperlink ref="A61" location="'VRN.1 - Vedlejší rozpočto...'!C2" display="/" xr:uid="{00000000-0004-0000-0000-000003000000}"/>
    <hyperlink ref="A63" location="'SO 101 - Komunikace, chod...'!C2" display="/" xr:uid="{00000000-0004-0000-0000-000004000000}"/>
    <hyperlink ref="A65" location="'ON.1 - Ostatní náklady_01'!C2" display="/" xr:uid="{00000000-0004-0000-0000-000005000000}"/>
    <hyperlink ref="A66" location="'VRN.1 - Vedlejší rozpočto..._01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7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>
      <c r="B4" s="20"/>
      <c r="D4" s="21" t="s">
        <v>119</v>
      </c>
      <c r="L4" s="20"/>
      <c r="M4" s="91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Město Šternberk - Chodníky Krakořice</v>
      </c>
      <c r="F7" s="308"/>
      <c r="G7" s="308"/>
      <c r="H7" s="308"/>
      <c r="L7" s="20"/>
    </row>
    <row r="8" spans="2:46" ht="12.75">
      <c r="B8" s="20"/>
      <c r="D8" s="27" t="s">
        <v>120</v>
      </c>
      <c r="L8" s="20"/>
    </row>
    <row r="9" spans="2:46" ht="16.5" customHeight="1">
      <c r="B9" s="20"/>
      <c r="E9" s="307" t="s">
        <v>121</v>
      </c>
      <c r="F9" s="277"/>
      <c r="G9" s="277"/>
      <c r="H9" s="277"/>
      <c r="L9" s="20"/>
    </row>
    <row r="10" spans="2:46" ht="12" customHeight="1">
      <c r="B10" s="20"/>
      <c r="D10" s="27" t="s">
        <v>122</v>
      </c>
      <c r="L10" s="20"/>
    </row>
    <row r="11" spans="2:46" s="1" customFormat="1" ht="16.5" customHeight="1">
      <c r="B11" s="33"/>
      <c r="E11" s="305" t="s">
        <v>123</v>
      </c>
      <c r="F11" s="309"/>
      <c r="G11" s="309"/>
      <c r="H11" s="309"/>
      <c r="L11" s="33"/>
    </row>
    <row r="12" spans="2:46" s="1" customFormat="1" ht="12" customHeight="1">
      <c r="B12" s="33"/>
      <c r="D12" s="27" t="s">
        <v>124</v>
      </c>
      <c r="L12" s="33"/>
    </row>
    <row r="13" spans="2:46" s="1" customFormat="1" ht="16.5" customHeight="1">
      <c r="B13" s="33"/>
      <c r="E13" s="270" t="s">
        <v>125</v>
      </c>
      <c r="F13" s="309"/>
      <c r="G13" s="309"/>
      <c r="H13" s="309"/>
      <c r="L13" s="33"/>
    </row>
    <row r="14" spans="2:46" s="1" customFormat="1" ht="11.25">
      <c r="B14" s="33"/>
      <c r="L14" s="33"/>
    </row>
    <row r="15" spans="2:46" s="1" customFormat="1" ht="12" customHeight="1">
      <c r="B15" s="33"/>
      <c r="D15" s="27" t="s">
        <v>19</v>
      </c>
      <c r="F15" s="25" t="s">
        <v>34</v>
      </c>
      <c r="I15" s="27" t="s">
        <v>21</v>
      </c>
      <c r="J15" s="25" t="s">
        <v>34</v>
      </c>
      <c r="L15" s="33"/>
    </row>
    <row r="16" spans="2:46" s="1" customFormat="1" ht="12" customHeight="1">
      <c r="B16" s="33"/>
      <c r="D16" s="27" t="s">
        <v>24</v>
      </c>
      <c r="F16" s="25" t="s">
        <v>25</v>
      </c>
      <c r="I16" s="27" t="s">
        <v>26</v>
      </c>
      <c r="J16" s="50" t="str">
        <f>'Rekapitulace stavby'!AN8</f>
        <v>16. 10. 2023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7" t="s">
        <v>32</v>
      </c>
      <c r="I18" s="27" t="s">
        <v>33</v>
      </c>
      <c r="J18" s="25" t="s">
        <v>34</v>
      </c>
      <c r="L18" s="33"/>
    </row>
    <row r="19" spans="2:12" s="1" customFormat="1" ht="18" customHeight="1">
      <c r="B19" s="33"/>
      <c r="E19" s="25" t="s">
        <v>35</v>
      </c>
      <c r="I19" s="27" t="s">
        <v>36</v>
      </c>
      <c r="J19" s="25" t="s">
        <v>34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7" t="s">
        <v>37</v>
      </c>
      <c r="I21" s="27" t="s">
        <v>33</v>
      </c>
      <c r="J21" s="28" t="str">
        <f>'Rekapitulace stavby'!AN13</f>
        <v>Vyplň údaj</v>
      </c>
      <c r="L21" s="33"/>
    </row>
    <row r="22" spans="2:12" s="1" customFormat="1" ht="18" customHeight="1">
      <c r="B22" s="33"/>
      <c r="E22" s="310" t="str">
        <f>'Rekapitulace stavby'!E14</f>
        <v>Vyplň údaj</v>
      </c>
      <c r="F22" s="276"/>
      <c r="G22" s="276"/>
      <c r="H22" s="276"/>
      <c r="I22" s="27" t="s">
        <v>36</v>
      </c>
      <c r="J22" s="28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7" t="s">
        <v>40</v>
      </c>
      <c r="I24" s="27" t="s">
        <v>33</v>
      </c>
      <c r="J24" s="25" t="s">
        <v>34</v>
      </c>
      <c r="L24" s="33"/>
    </row>
    <row r="25" spans="2:12" s="1" customFormat="1" ht="18" customHeight="1">
      <c r="B25" s="33"/>
      <c r="E25" s="25" t="s">
        <v>41</v>
      </c>
      <c r="I25" s="27" t="s">
        <v>36</v>
      </c>
      <c r="J25" s="25" t="s">
        <v>34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7" t="s">
        <v>42</v>
      </c>
      <c r="I27" s="27" t="s">
        <v>33</v>
      </c>
      <c r="J27" s="25" t="s">
        <v>34</v>
      </c>
      <c r="L27" s="33"/>
    </row>
    <row r="28" spans="2:12" s="1" customFormat="1" ht="18" customHeight="1">
      <c r="B28" s="33"/>
      <c r="E28" s="25" t="s">
        <v>43</v>
      </c>
      <c r="I28" s="27" t="s">
        <v>36</v>
      </c>
      <c r="J28" s="25" t="s">
        <v>34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7" t="s">
        <v>44</v>
      </c>
      <c r="L30" s="33"/>
    </row>
    <row r="31" spans="2:12" s="7" customFormat="1" ht="47.25" customHeight="1">
      <c r="B31" s="92"/>
      <c r="E31" s="281" t="s">
        <v>126</v>
      </c>
      <c r="F31" s="281"/>
      <c r="G31" s="281"/>
      <c r="H31" s="281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46</v>
      </c>
      <c r="J34" s="64">
        <f>ROUND(J108,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48</v>
      </c>
      <c r="I36" s="36" t="s">
        <v>47</v>
      </c>
      <c r="J36" s="36" t="s">
        <v>49</v>
      </c>
      <c r="L36" s="33"/>
    </row>
    <row r="37" spans="2:12" s="1" customFormat="1" ht="14.45" customHeight="1">
      <c r="B37" s="33"/>
      <c r="D37" s="53" t="s">
        <v>50</v>
      </c>
      <c r="E37" s="27" t="s">
        <v>51</v>
      </c>
      <c r="F37" s="83">
        <f>ROUND((SUM(BE108:BE673)),  2)</f>
        <v>0</v>
      </c>
      <c r="I37" s="94">
        <v>0.21</v>
      </c>
      <c r="J37" s="83">
        <f>ROUND(((SUM(BE108:BE673))*I37),  2)</f>
        <v>0</v>
      </c>
      <c r="L37" s="33"/>
    </row>
    <row r="38" spans="2:12" s="1" customFormat="1" ht="14.45" customHeight="1">
      <c r="B38" s="33"/>
      <c r="E38" s="27" t="s">
        <v>52</v>
      </c>
      <c r="F38" s="83">
        <f>ROUND((SUM(BF108:BF673)),  2)</f>
        <v>0</v>
      </c>
      <c r="I38" s="94">
        <v>0.15</v>
      </c>
      <c r="J38" s="83">
        <f>ROUND(((SUM(BF108:BF673))*I38),  2)</f>
        <v>0</v>
      </c>
      <c r="L38" s="33"/>
    </row>
    <row r="39" spans="2:12" s="1" customFormat="1" ht="14.45" hidden="1" customHeight="1">
      <c r="B39" s="33"/>
      <c r="E39" s="27" t="s">
        <v>53</v>
      </c>
      <c r="F39" s="83">
        <f>ROUND((SUM(BG108:BG673)),  2)</f>
        <v>0</v>
      </c>
      <c r="I39" s="94">
        <v>0.21</v>
      </c>
      <c r="J39" s="83">
        <f>0</f>
        <v>0</v>
      </c>
      <c r="L39" s="33"/>
    </row>
    <row r="40" spans="2:12" s="1" customFormat="1" ht="14.45" hidden="1" customHeight="1">
      <c r="B40" s="33"/>
      <c r="E40" s="27" t="s">
        <v>54</v>
      </c>
      <c r="F40" s="83">
        <f>ROUND((SUM(BH108:BH673)),  2)</f>
        <v>0</v>
      </c>
      <c r="I40" s="94">
        <v>0.15</v>
      </c>
      <c r="J40" s="83">
        <f>0</f>
        <v>0</v>
      </c>
      <c r="L40" s="33"/>
    </row>
    <row r="41" spans="2:12" s="1" customFormat="1" ht="14.45" hidden="1" customHeight="1">
      <c r="B41" s="33"/>
      <c r="E41" s="27" t="s">
        <v>55</v>
      </c>
      <c r="F41" s="83">
        <f>ROUND((SUM(BI108:BI673)),  2)</f>
        <v>0</v>
      </c>
      <c r="I41" s="94">
        <v>0</v>
      </c>
      <c r="J41" s="83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56</v>
      </c>
      <c r="E43" s="55"/>
      <c r="F43" s="55"/>
      <c r="G43" s="97" t="s">
        <v>57</v>
      </c>
      <c r="H43" s="98" t="s">
        <v>58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1" t="s">
        <v>127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7" t="s">
        <v>16</v>
      </c>
      <c r="L51" s="33"/>
    </row>
    <row r="52" spans="2:12" s="1" customFormat="1" ht="16.5" customHeight="1">
      <c r="B52" s="33"/>
      <c r="E52" s="307" t="str">
        <f>E7</f>
        <v>Město Šternberk - Chodníky Krakořice</v>
      </c>
      <c r="F52" s="308"/>
      <c r="G52" s="308"/>
      <c r="H52" s="308"/>
      <c r="L52" s="33"/>
    </row>
    <row r="53" spans="2:12" ht="12" customHeight="1">
      <c r="B53" s="20"/>
      <c r="C53" s="27" t="s">
        <v>120</v>
      </c>
      <c r="L53" s="20"/>
    </row>
    <row r="54" spans="2:12" ht="16.5" customHeight="1">
      <c r="B54" s="20"/>
      <c r="E54" s="307" t="s">
        <v>121</v>
      </c>
      <c r="F54" s="277"/>
      <c r="G54" s="277"/>
      <c r="H54" s="277"/>
      <c r="L54" s="20"/>
    </row>
    <row r="55" spans="2:12" ht="12" customHeight="1">
      <c r="B55" s="20"/>
      <c r="C55" s="27" t="s">
        <v>122</v>
      </c>
      <c r="L55" s="20"/>
    </row>
    <row r="56" spans="2:12" s="1" customFormat="1" ht="16.5" customHeight="1">
      <c r="B56" s="33"/>
      <c r="E56" s="305" t="s">
        <v>123</v>
      </c>
      <c r="F56" s="309"/>
      <c r="G56" s="309"/>
      <c r="H56" s="309"/>
      <c r="L56" s="33"/>
    </row>
    <row r="57" spans="2:12" s="1" customFormat="1" ht="12" customHeight="1">
      <c r="B57" s="33"/>
      <c r="C57" s="27" t="s">
        <v>124</v>
      </c>
      <c r="L57" s="33"/>
    </row>
    <row r="58" spans="2:12" s="1" customFormat="1" ht="16.5" customHeight="1">
      <c r="B58" s="33"/>
      <c r="E58" s="270" t="str">
        <f>E13</f>
        <v xml:space="preserve"> SO 101 - Komunikace, chodníky a zpevněné plochy - způsobilé výdaje hlavní</v>
      </c>
      <c r="F58" s="309"/>
      <c r="G58" s="309"/>
      <c r="H58" s="309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7" t="s">
        <v>24</v>
      </c>
      <c r="F60" s="25" t="str">
        <f>F16</f>
        <v>Krakořice</v>
      </c>
      <c r="I60" s="27" t="s">
        <v>26</v>
      </c>
      <c r="J60" s="50" t="str">
        <f>IF(J16="","",J16)</f>
        <v>16. 10. 2023</v>
      </c>
      <c r="L60" s="33"/>
    </row>
    <row r="61" spans="2:12" s="1" customFormat="1" ht="6.95" customHeight="1">
      <c r="B61" s="33"/>
      <c r="L61" s="33"/>
    </row>
    <row r="62" spans="2:12" s="1" customFormat="1" ht="40.15" customHeight="1">
      <c r="B62" s="33"/>
      <c r="C62" s="27" t="s">
        <v>32</v>
      </c>
      <c r="F62" s="25" t="str">
        <f>E19</f>
        <v>Město Šternberk,Horní náměstí 16,Šternberk</v>
      </c>
      <c r="I62" s="27" t="s">
        <v>40</v>
      </c>
      <c r="J62" s="31" t="str">
        <f>E25</f>
        <v>Printes-Atelier,s.r.o., Mostní 1876/11a, Přerov</v>
      </c>
      <c r="L62" s="33"/>
    </row>
    <row r="63" spans="2:12" s="1" customFormat="1" ht="15.2" customHeight="1">
      <c r="B63" s="33"/>
      <c r="C63" s="27" t="s">
        <v>37</v>
      </c>
      <c r="F63" s="25" t="str">
        <f>IF(E22="","",E22)</f>
        <v>Vyplň údaj</v>
      </c>
      <c r="I63" s="27" t="s">
        <v>42</v>
      </c>
      <c r="J63" s="31" t="str">
        <f>E28</f>
        <v>Kucek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128</v>
      </c>
      <c r="D65" s="95"/>
      <c r="E65" s="95"/>
      <c r="F65" s="95"/>
      <c r="G65" s="95"/>
      <c r="H65" s="95"/>
      <c r="I65" s="95"/>
      <c r="J65" s="102" t="s">
        <v>129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78</v>
      </c>
      <c r="J67" s="64">
        <f>J108</f>
        <v>0</v>
      </c>
      <c r="L67" s="33"/>
      <c r="AU67" s="17" t="s">
        <v>130</v>
      </c>
    </row>
    <row r="68" spans="2:47" s="8" customFormat="1" ht="24.95" customHeight="1">
      <c r="B68" s="104"/>
      <c r="D68" s="105" t="s">
        <v>131</v>
      </c>
      <c r="E68" s="106"/>
      <c r="F68" s="106"/>
      <c r="G68" s="106"/>
      <c r="H68" s="106"/>
      <c r="I68" s="106"/>
      <c r="J68" s="107">
        <f>J109</f>
        <v>0</v>
      </c>
      <c r="L68" s="104"/>
    </row>
    <row r="69" spans="2:47" s="9" customFormat="1" ht="19.899999999999999" customHeight="1">
      <c r="B69" s="108"/>
      <c r="D69" s="109" t="s">
        <v>132</v>
      </c>
      <c r="E69" s="110"/>
      <c r="F69" s="110"/>
      <c r="G69" s="110"/>
      <c r="H69" s="110"/>
      <c r="I69" s="110"/>
      <c r="J69" s="111">
        <f>J110</f>
        <v>0</v>
      </c>
      <c r="L69" s="108"/>
    </row>
    <row r="70" spans="2:47" s="9" customFormat="1" ht="19.899999999999999" customHeight="1">
      <c r="B70" s="108"/>
      <c r="D70" s="109" t="s">
        <v>133</v>
      </c>
      <c r="E70" s="110"/>
      <c r="F70" s="110"/>
      <c r="G70" s="110"/>
      <c r="H70" s="110"/>
      <c r="I70" s="110"/>
      <c r="J70" s="111">
        <f>J277</f>
        <v>0</v>
      </c>
      <c r="L70" s="108"/>
    </row>
    <row r="71" spans="2:47" s="9" customFormat="1" ht="19.899999999999999" customHeight="1">
      <c r="B71" s="108"/>
      <c r="D71" s="109" t="s">
        <v>134</v>
      </c>
      <c r="E71" s="110"/>
      <c r="F71" s="110"/>
      <c r="G71" s="110"/>
      <c r="H71" s="110"/>
      <c r="I71" s="110"/>
      <c r="J71" s="111">
        <f>J318</f>
        <v>0</v>
      </c>
      <c r="L71" s="108"/>
    </row>
    <row r="72" spans="2:47" s="9" customFormat="1" ht="19.899999999999999" customHeight="1">
      <c r="B72" s="108"/>
      <c r="D72" s="109" t="s">
        <v>135</v>
      </c>
      <c r="E72" s="110"/>
      <c r="F72" s="110"/>
      <c r="G72" s="110"/>
      <c r="H72" s="110"/>
      <c r="I72" s="110"/>
      <c r="J72" s="111">
        <f>J323</f>
        <v>0</v>
      </c>
      <c r="L72" s="108"/>
    </row>
    <row r="73" spans="2:47" s="9" customFormat="1" ht="19.899999999999999" customHeight="1">
      <c r="B73" s="108"/>
      <c r="D73" s="109" t="s">
        <v>136</v>
      </c>
      <c r="E73" s="110"/>
      <c r="F73" s="110"/>
      <c r="G73" s="110"/>
      <c r="H73" s="110"/>
      <c r="I73" s="110"/>
      <c r="J73" s="111">
        <f>J349</f>
        <v>0</v>
      </c>
      <c r="L73" s="108"/>
    </row>
    <row r="74" spans="2:47" s="9" customFormat="1" ht="19.899999999999999" customHeight="1">
      <c r="B74" s="108"/>
      <c r="D74" s="109" t="s">
        <v>137</v>
      </c>
      <c r="E74" s="110"/>
      <c r="F74" s="110"/>
      <c r="G74" s="110"/>
      <c r="H74" s="110"/>
      <c r="I74" s="110"/>
      <c r="J74" s="111">
        <f>J358</f>
        <v>0</v>
      </c>
      <c r="L74" s="108"/>
    </row>
    <row r="75" spans="2:47" s="9" customFormat="1" ht="19.899999999999999" customHeight="1">
      <c r="B75" s="108"/>
      <c r="D75" s="109" t="s">
        <v>138</v>
      </c>
      <c r="E75" s="110"/>
      <c r="F75" s="110"/>
      <c r="G75" s="110"/>
      <c r="H75" s="110"/>
      <c r="I75" s="110"/>
      <c r="J75" s="111">
        <f>J388</f>
        <v>0</v>
      </c>
      <c r="L75" s="108"/>
    </row>
    <row r="76" spans="2:47" s="9" customFormat="1" ht="19.899999999999999" customHeight="1">
      <c r="B76" s="108"/>
      <c r="D76" s="109" t="s">
        <v>139</v>
      </c>
      <c r="E76" s="110"/>
      <c r="F76" s="110"/>
      <c r="G76" s="110"/>
      <c r="H76" s="110"/>
      <c r="I76" s="110"/>
      <c r="J76" s="111">
        <f>J432</f>
        <v>0</v>
      </c>
      <c r="L76" s="108"/>
    </row>
    <row r="77" spans="2:47" s="9" customFormat="1" ht="19.899999999999999" customHeight="1">
      <c r="B77" s="108"/>
      <c r="D77" s="109" t="s">
        <v>140</v>
      </c>
      <c r="E77" s="110"/>
      <c r="F77" s="110"/>
      <c r="G77" s="110"/>
      <c r="H77" s="110"/>
      <c r="I77" s="110"/>
      <c r="J77" s="111">
        <f>J447</f>
        <v>0</v>
      </c>
      <c r="L77" s="108"/>
    </row>
    <row r="78" spans="2:47" s="9" customFormat="1" ht="19.899999999999999" customHeight="1">
      <c r="B78" s="108"/>
      <c r="D78" s="109" t="s">
        <v>141</v>
      </c>
      <c r="E78" s="110"/>
      <c r="F78" s="110"/>
      <c r="G78" s="110"/>
      <c r="H78" s="110"/>
      <c r="I78" s="110"/>
      <c r="J78" s="111">
        <f>J498</f>
        <v>0</v>
      </c>
      <c r="L78" s="108"/>
    </row>
    <row r="79" spans="2:47" s="9" customFormat="1" ht="19.899999999999999" customHeight="1">
      <c r="B79" s="108"/>
      <c r="D79" s="109" t="s">
        <v>142</v>
      </c>
      <c r="E79" s="110"/>
      <c r="F79" s="110"/>
      <c r="G79" s="110"/>
      <c r="H79" s="110"/>
      <c r="I79" s="110"/>
      <c r="J79" s="111">
        <f>J503</f>
        <v>0</v>
      </c>
      <c r="L79" s="108"/>
    </row>
    <row r="80" spans="2:47" s="9" customFormat="1" ht="19.899999999999999" customHeight="1">
      <c r="B80" s="108"/>
      <c r="D80" s="109" t="s">
        <v>143</v>
      </c>
      <c r="E80" s="110"/>
      <c r="F80" s="110"/>
      <c r="G80" s="110"/>
      <c r="H80" s="110"/>
      <c r="I80" s="110"/>
      <c r="J80" s="111">
        <f>J533</f>
        <v>0</v>
      </c>
      <c r="L80" s="108"/>
    </row>
    <row r="81" spans="2:12" s="9" customFormat="1" ht="19.899999999999999" customHeight="1">
      <c r="B81" s="108"/>
      <c r="D81" s="109" t="s">
        <v>144</v>
      </c>
      <c r="E81" s="110"/>
      <c r="F81" s="110"/>
      <c r="G81" s="110"/>
      <c r="H81" s="110"/>
      <c r="I81" s="110"/>
      <c r="J81" s="111">
        <f>J626</f>
        <v>0</v>
      </c>
      <c r="L81" s="108"/>
    </row>
    <row r="82" spans="2:12" s="9" customFormat="1" ht="19.899999999999999" customHeight="1">
      <c r="B82" s="108"/>
      <c r="D82" s="109" t="s">
        <v>145</v>
      </c>
      <c r="E82" s="110"/>
      <c r="F82" s="110"/>
      <c r="G82" s="110"/>
      <c r="H82" s="110"/>
      <c r="I82" s="110"/>
      <c r="J82" s="111">
        <f>J658</f>
        <v>0</v>
      </c>
      <c r="L82" s="108"/>
    </row>
    <row r="83" spans="2:12" s="8" customFormat="1" ht="24.95" customHeight="1">
      <c r="B83" s="104"/>
      <c r="D83" s="105" t="s">
        <v>146</v>
      </c>
      <c r="E83" s="106"/>
      <c r="F83" s="106"/>
      <c r="G83" s="106"/>
      <c r="H83" s="106"/>
      <c r="I83" s="106"/>
      <c r="J83" s="107">
        <f>J663</f>
        <v>0</v>
      </c>
      <c r="L83" s="104"/>
    </row>
    <row r="84" spans="2:12" s="9" customFormat="1" ht="19.899999999999999" customHeight="1">
      <c r="B84" s="108"/>
      <c r="D84" s="109" t="s">
        <v>147</v>
      </c>
      <c r="E84" s="110"/>
      <c r="F84" s="110"/>
      <c r="G84" s="110"/>
      <c r="H84" s="110"/>
      <c r="I84" s="110"/>
      <c r="J84" s="111">
        <f>J664</f>
        <v>0</v>
      </c>
      <c r="L84" s="108"/>
    </row>
    <row r="85" spans="2:12" s="1" customFormat="1" ht="21.75" customHeight="1">
      <c r="B85" s="33"/>
      <c r="L85" s="33"/>
    </row>
    <row r="86" spans="2:12" s="1" customFormat="1" ht="6.95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  <row r="90" spans="2:12" s="1" customFormat="1" ht="6.95" customHeight="1"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33"/>
    </row>
    <row r="91" spans="2:12" s="1" customFormat="1" ht="24.95" customHeight="1">
      <c r="B91" s="33"/>
      <c r="C91" s="21" t="s">
        <v>148</v>
      </c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7" t="s">
        <v>16</v>
      </c>
      <c r="L93" s="33"/>
    </row>
    <row r="94" spans="2:12" s="1" customFormat="1" ht="16.5" customHeight="1">
      <c r="B94" s="33"/>
      <c r="E94" s="307" t="str">
        <f>E7</f>
        <v>Město Šternberk - Chodníky Krakořice</v>
      </c>
      <c r="F94" s="308"/>
      <c r="G94" s="308"/>
      <c r="H94" s="308"/>
      <c r="L94" s="33"/>
    </row>
    <row r="95" spans="2:12" ht="12" customHeight="1">
      <c r="B95" s="20"/>
      <c r="C95" s="27" t="s">
        <v>120</v>
      </c>
      <c r="L95" s="20"/>
    </row>
    <row r="96" spans="2:12" ht="16.5" customHeight="1">
      <c r="B96" s="20"/>
      <c r="E96" s="307" t="s">
        <v>121</v>
      </c>
      <c r="F96" s="277"/>
      <c r="G96" s="277"/>
      <c r="H96" s="277"/>
      <c r="L96" s="20"/>
    </row>
    <row r="97" spans="2:65" ht="12" customHeight="1">
      <c r="B97" s="20"/>
      <c r="C97" s="27" t="s">
        <v>122</v>
      </c>
      <c r="L97" s="20"/>
    </row>
    <row r="98" spans="2:65" s="1" customFormat="1" ht="16.5" customHeight="1">
      <c r="B98" s="33"/>
      <c r="E98" s="305" t="s">
        <v>123</v>
      </c>
      <c r="F98" s="309"/>
      <c r="G98" s="309"/>
      <c r="H98" s="309"/>
      <c r="L98" s="33"/>
    </row>
    <row r="99" spans="2:65" s="1" customFormat="1" ht="12" customHeight="1">
      <c r="B99" s="33"/>
      <c r="C99" s="27" t="s">
        <v>124</v>
      </c>
      <c r="L99" s="33"/>
    </row>
    <row r="100" spans="2:65" s="1" customFormat="1" ht="16.5" customHeight="1">
      <c r="B100" s="33"/>
      <c r="E100" s="270" t="str">
        <f>E13</f>
        <v xml:space="preserve"> SO 101 - Komunikace, chodníky a zpevněné plochy - způsobilé výdaje hlavní</v>
      </c>
      <c r="F100" s="309"/>
      <c r="G100" s="309"/>
      <c r="H100" s="309"/>
      <c r="L100" s="33"/>
    </row>
    <row r="101" spans="2:65" s="1" customFormat="1" ht="6.95" customHeight="1">
      <c r="B101" s="33"/>
      <c r="L101" s="33"/>
    </row>
    <row r="102" spans="2:65" s="1" customFormat="1" ht="12" customHeight="1">
      <c r="B102" s="33"/>
      <c r="C102" s="27" t="s">
        <v>24</v>
      </c>
      <c r="F102" s="25" t="str">
        <f>F16</f>
        <v>Krakořice</v>
      </c>
      <c r="I102" s="27" t="s">
        <v>26</v>
      </c>
      <c r="J102" s="50" t="str">
        <f>IF(J16="","",J16)</f>
        <v>16. 10. 2023</v>
      </c>
      <c r="L102" s="33"/>
    </row>
    <row r="103" spans="2:65" s="1" customFormat="1" ht="6.95" customHeight="1">
      <c r="B103" s="33"/>
      <c r="L103" s="33"/>
    </row>
    <row r="104" spans="2:65" s="1" customFormat="1" ht="40.15" customHeight="1">
      <c r="B104" s="33"/>
      <c r="C104" s="27" t="s">
        <v>32</v>
      </c>
      <c r="F104" s="25" t="str">
        <f>E19</f>
        <v>Město Šternberk,Horní náměstí 16,Šternberk</v>
      </c>
      <c r="I104" s="27" t="s">
        <v>40</v>
      </c>
      <c r="J104" s="31" t="str">
        <f>E25</f>
        <v>Printes-Atelier,s.r.o., Mostní 1876/11a, Přerov</v>
      </c>
      <c r="L104" s="33"/>
    </row>
    <row r="105" spans="2:65" s="1" customFormat="1" ht="15.2" customHeight="1">
      <c r="B105" s="33"/>
      <c r="C105" s="27" t="s">
        <v>37</v>
      </c>
      <c r="F105" s="25" t="str">
        <f>IF(E22="","",E22)</f>
        <v>Vyplň údaj</v>
      </c>
      <c r="I105" s="27" t="s">
        <v>42</v>
      </c>
      <c r="J105" s="31" t="str">
        <f>E28</f>
        <v>Kucek</v>
      </c>
      <c r="L105" s="33"/>
    </row>
    <row r="106" spans="2:65" s="1" customFormat="1" ht="10.35" customHeight="1">
      <c r="B106" s="33"/>
      <c r="L106" s="33"/>
    </row>
    <row r="107" spans="2:65" s="10" customFormat="1" ht="29.25" customHeight="1">
      <c r="B107" s="112"/>
      <c r="C107" s="113" t="s">
        <v>149</v>
      </c>
      <c r="D107" s="114" t="s">
        <v>65</v>
      </c>
      <c r="E107" s="114" t="s">
        <v>61</v>
      </c>
      <c r="F107" s="114" t="s">
        <v>62</v>
      </c>
      <c r="G107" s="114" t="s">
        <v>150</v>
      </c>
      <c r="H107" s="114" t="s">
        <v>151</v>
      </c>
      <c r="I107" s="114" t="s">
        <v>152</v>
      </c>
      <c r="J107" s="114" t="s">
        <v>129</v>
      </c>
      <c r="K107" s="115" t="s">
        <v>153</v>
      </c>
      <c r="L107" s="112"/>
      <c r="M107" s="57" t="s">
        <v>34</v>
      </c>
      <c r="N107" s="58" t="s">
        <v>50</v>
      </c>
      <c r="O107" s="58" t="s">
        <v>154</v>
      </c>
      <c r="P107" s="58" t="s">
        <v>155</v>
      </c>
      <c r="Q107" s="58" t="s">
        <v>156</v>
      </c>
      <c r="R107" s="58" t="s">
        <v>157</v>
      </c>
      <c r="S107" s="58" t="s">
        <v>158</v>
      </c>
      <c r="T107" s="59" t="s">
        <v>159</v>
      </c>
    </row>
    <row r="108" spans="2:65" s="1" customFormat="1" ht="22.9" customHeight="1">
      <c r="B108" s="33"/>
      <c r="C108" s="62" t="s">
        <v>160</v>
      </c>
      <c r="J108" s="116">
        <f>BK108</f>
        <v>0</v>
      </c>
      <c r="L108" s="33"/>
      <c r="M108" s="60"/>
      <c r="N108" s="51"/>
      <c r="O108" s="51"/>
      <c r="P108" s="117">
        <f>P109+P663</f>
        <v>0</v>
      </c>
      <c r="Q108" s="51"/>
      <c r="R108" s="117">
        <f>R109+R663</f>
        <v>316.02960718000003</v>
      </c>
      <c r="S108" s="51"/>
      <c r="T108" s="118">
        <f>T109+T663</f>
        <v>85.652999999999992</v>
      </c>
      <c r="AT108" s="17" t="s">
        <v>79</v>
      </c>
      <c r="AU108" s="17" t="s">
        <v>130</v>
      </c>
      <c r="BK108" s="119">
        <f>BK109+BK663</f>
        <v>0</v>
      </c>
    </row>
    <row r="109" spans="2:65" s="11" customFormat="1" ht="25.9" customHeight="1">
      <c r="B109" s="120"/>
      <c r="D109" s="121" t="s">
        <v>79</v>
      </c>
      <c r="E109" s="122" t="s">
        <v>161</v>
      </c>
      <c r="F109" s="122" t="s">
        <v>162</v>
      </c>
      <c r="I109" s="123"/>
      <c r="J109" s="124">
        <f>BK109</f>
        <v>0</v>
      </c>
      <c r="L109" s="120"/>
      <c r="M109" s="125"/>
      <c r="P109" s="126">
        <f>P110+P277+P318+P323+P349+P358+P388+P432+P447+P498+P503+P533+P626+P658</f>
        <v>0</v>
      </c>
      <c r="R109" s="126">
        <f>R110+R277+R318+R323+R349+R358+R388+R432+R447+R498+R503+R533+R626+R658</f>
        <v>315.95759585000002</v>
      </c>
      <c r="T109" s="127">
        <f>T110+T277+T318+T323+T349+T358+T388+T432+T447+T498+T503+T533+T626+T658</f>
        <v>85.652999999999992</v>
      </c>
      <c r="AR109" s="121" t="s">
        <v>23</v>
      </c>
      <c r="AT109" s="128" t="s">
        <v>79</v>
      </c>
      <c r="AU109" s="128" t="s">
        <v>80</v>
      </c>
      <c r="AY109" s="121" t="s">
        <v>163</v>
      </c>
      <c r="BK109" s="129">
        <f>BK110+BK277+BK318+BK323+BK349+BK358+BK388+BK432+BK447+BK498+BK503+BK533+BK626+BK658</f>
        <v>0</v>
      </c>
    </row>
    <row r="110" spans="2:65" s="11" customFormat="1" ht="22.9" customHeight="1">
      <c r="B110" s="120"/>
      <c r="D110" s="121" t="s">
        <v>79</v>
      </c>
      <c r="E110" s="130" t="s">
        <v>23</v>
      </c>
      <c r="F110" s="130" t="s">
        <v>164</v>
      </c>
      <c r="I110" s="123"/>
      <c r="J110" s="131">
        <f>BK110</f>
        <v>0</v>
      </c>
      <c r="L110" s="120"/>
      <c r="M110" s="125"/>
      <c r="P110" s="126">
        <f>SUM(P111:P276)</f>
        <v>0</v>
      </c>
      <c r="R110" s="126">
        <f>SUM(R111:R276)</f>
        <v>3.4759999999999999E-3</v>
      </c>
      <c r="T110" s="127">
        <f>SUM(T111:T276)</f>
        <v>0</v>
      </c>
      <c r="AR110" s="121" t="s">
        <v>23</v>
      </c>
      <c r="AT110" s="128" t="s">
        <v>79</v>
      </c>
      <c r="AU110" s="128" t="s">
        <v>23</v>
      </c>
      <c r="AY110" s="121" t="s">
        <v>163</v>
      </c>
      <c r="BK110" s="129">
        <f>SUM(BK111:BK276)</f>
        <v>0</v>
      </c>
    </row>
    <row r="111" spans="2:65" s="1" customFormat="1" ht="16.5" customHeight="1">
      <c r="B111" s="33"/>
      <c r="C111" s="132" t="s">
        <v>23</v>
      </c>
      <c r="D111" s="132" t="s">
        <v>165</v>
      </c>
      <c r="E111" s="133" t="s">
        <v>166</v>
      </c>
      <c r="F111" s="134" t="s">
        <v>167</v>
      </c>
      <c r="G111" s="135" t="s">
        <v>168</v>
      </c>
      <c r="H111" s="136">
        <v>497</v>
      </c>
      <c r="I111" s="137"/>
      <c r="J111" s="138">
        <f>ROUND(I111*H111,2)</f>
        <v>0</v>
      </c>
      <c r="K111" s="134" t="s">
        <v>169</v>
      </c>
      <c r="L111" s="33"/>
      <c r="M111" s="139" t="s">
        <v>34</v>
      </c>
      <c r="N111" s="140" t="s">
        <v>51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106</v>
      </c>
      <c r="AT111" s="143" t="s">
        <v>165</v>
      </c>
      <c r="AU111" s="143" t="s">
        <v>88</v>
      </c>
      <c r="AY111" s="17" t="s">
        <v>163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23</v>
      </c>
      <c r="BK111" s="144">
        <f>ROUND(I111*H111,2)</f>
        <v>0</v>
      </c>
      <c r="BL111" s="17" t="s">
        <v>106</v>
      </c>
      <c r="BM111" s="143" t="s">
        <v>170</v>
      </c>
    </row>
    <row r="112" spans="2:65" s="1" customFormat="1" ht="11.25">
      <c r="B112" s="33"/>
      <c r="D112" s="145" t="s">
        <v>171</v>
      </c>
      <c r="F112" s="146" t="s">
        <v>172</v>
      </c>
      <c r="I112" s="147"/>
      <c r="L112" s="33"/>
      <c r="M112" s="148"/>
      <c r="T112" s="54"/>
      <c r="AT112" s="17" t="s">
        <v>171</v>
      </c>
      <c r="AU112" s="17" t="s">
        <v>88</v>
      </c>
    </row>
    <row r="113" spans="2:65" s="12" customFormat="1" ht="11.25">
      <c r="B113" s="149"/>
      <c r="D113" s="150" t="s">
        <v>173</v>
      </c>
      <c r="E113" s="151" t="s">
        <v>34</v>
      </c>
      <c r="F113" s="152" t="s">
        <v>174</v>
      </c>
      <c r="H113" s="151" t="s">
        <v>34</v>
      </c>
      <c r="I113" s="153"/>
      <c r="L113" s="149"/>
      <c r="M113" s="154"/>
      <c r="T113" s="155"/>
      <c r="AT113" s="151" t="s">
        <v>173</v>
      </c>
      <c r="AU113" s="151" t="s">
        <v>88</v>
      </c>
      <c r="AV113" s="12" t="s">
        <v>23</v>
      </c>
      <c r="AW113" s="12" t="s">
        <v>39</v>
      </c>
      <c r="AX113" s="12" t="s">
        <v>80</v>
      </c>
      <c r="AY113" s="151" t="s">
        <v>163</v>
      </c>
    </row>
    <row r="114" spans="2:65" s="12" customFormat="1" ht="11.25">
      <c r="B114" s="149"/>
      <c r="D114" s="150" t="s">
        <v>173</v>
      </c>
      <c r="E114" s="151" t="s">
        <v>34</v>
      </c>
      <c r="F114" s="152" t="s">
        <v>175</v>
      </c>
      <c r="H114" s="151" t="s">
        <v>34</v>
      </c>
      <c r="I114" s="153"/>
      <c r="L114" s="149"/>
      <c r="M114" s="154"/>
      <c r="T114" s="155"/>
      <c r="AT114" s="151" t="s">
        <v>173</v>
      </c>
      <c r="AU114" s="151" t="s">
        <v>88</v>
      </c>
      <c r="AV114" s="12" t="s">
        <v>23</v>
      </c>
      <c r="AW114" s="12" t="s">
        <v>39</v>
      </c>
      <c r="AX114" s="12" t="s">
        <v>80</v>
      </c>
      <c r="AY114" s="151" t="s">
        <v>163</v>
      </c>
    </row>
    <row r="115" spans="2:65" s="12" customFormat="1" ht="11.25">
      <c r="B115" s="149"/>
      <c r="D115" s="150" t="s">
        <v>173</v>
      </c>
      <c r="E115" s="151" t="s">
        <v>34</v>
      </c>
      <c r="F115" s="152" t="s">
        <v>176</v>
      </c>
      <c r="H115" s="151" t="s">
        <v>34</v>
      </c>
      <c r="I115" s="153"/>
      <c r="L115" s="149"/>
      <c r="M115" s="154"/>
      <c r="T115" s="155"/>
      <c r="AT115" s="151" t="s">
        <v>173</v>
      </c>
      <c r="AU115" s="151" t="s">
        <v>88</v>
      </c>
      <c r="AV115" s="12" t="s">
        <v>23</v>
      </c>
      <c r="AW115" s="12" t="s">
        <v>39</v>
      </c>
      <c r="AX115" s="12" t="s">
        <v>80</v>
      </c>
      <c r="AY115" s="151" t="s">
        <v>163</v>
      </c>
    </row>
    <row r="116" spans="2:65" s="13" customFormat="1" ht="11.25">
      <c r="B116" s="156"/>
      <c r="D116" s="150" t="s">
        <v>173</v>
      </c>
      <c r="E116" s="157" t="s">
        <v>34</v>
      </c>
      <c r="F116" s="158" t="s">
        <v>177</v>
      </c>
      <c r="H116" s="159">
        <v>328</v>
      </c>
      <c r="I116" s="160"/>
      <c r="L116" s="156"/>
      <c r="M116" s="161"/>
      <c r="T116" s="162"/>
      <c r="AT116" s="157" t="s">
        <v>173</v>
      </c>
      <c r="AU116" s="157" t="s">
        <v>88</v>
      </c>
      <c r="AV116" s="13" t="s">
        <v>88</v>
      </c>
      <c r="AW116" s="13" t="s">
        <v>39</v>
      </c>
      <c r="AX116" s="13" t="s">
        <v>80</v>
      </c>
      <c r="AY116" s="157" t="s">
        <v>163</v>
      </c>
    </row>
    <row r="117" spans="2:65" s="12" customFormat="1" ht="11.25">
      <c r="B117" s="149"/>
      <c r="D117" s="150" t="s">
        <v>173</v>
      </c>
      <c r="E117" s="151" t="s">
        <v>34</v>
      </c>
      <c r="F117" s="152" t="s">
        <v>178</v>
      </c>
      <c r="H117" s="151" t="s">
        <v>34</v>
      </c>
      <c r="I117" s="153"/>
      <c r="L117" s="149"/>
      <c r="M117" s="154"/>
      <c r="T117" s="155"/>
      <c r="AT117" s="151" t="s">
        <v>173</v>
      </c>
      <c r="AU117" s="151" t="s">
        <v>88</v>
      </c>
      <c r="AV117" s="12" t="s">
        <v>23</v>
      </c>
      <c r="AW117" s="12" t="s">
        <v>39</v>
      </c>
      <c r="AX117" s="12" t="s">
        <v>80</v>
      </c>
      <c r="AY117" s="151" t="s">
        <v>163</v>
      </c>
    </row>
    <row r="118" spans="2:65" s="12" customFormat="1" ht="11.25">
      <c r="B118" s="149"/>
      <c r="D118" s="150" t="s">
        <v>173</v>
      </c>
      <c r="E118" s="151" t="s">
        <v>34</v>
      </c>
      <c r="F118" s="152" t="s">
        <v>176</v>
      </c>
      <c r="H118" s="151" t="s">
        <v>34</v>
      </c>
      <c r="I118" s="153"/>
      <c r="L118" s="149"/>
      <c r="M118" s="154"/>
      <c r="T118" s="155"/>
      <c r="AT118" s="151" t="s">
        <v>173</v>
      </c>
      <c r="AU118" s="151" t="s">
        <v>88</v>
      </c>
      <c r="AV118" s="12" t="s">
        <v>23</v>
      </c>
      <c r="AW118" s="12" t="s">
        <v>39</v>
      </c>
      <c r="AX118" s="12" t="s">
        <v>80</v>
      </c>
      <c r="AY118" s="151" t="s">
        <v>163</v>
      </c>
    </row>
    <row r="119" spans="2:65" s="13" customFormat="1" ht="11.25">
      <c r="B119" s="156"/>
      <c r="D119" s="150" t="s">
        <v>173</v>
      </c>
      <c r="E119" s="157" t="s">
        <v>34</v>
      </c>
      <c r="F119" s="158" t="s">
        <v>179</v>
      </c>
      <c r="H119" s="159">
        <v>22</v>
      </c>
      <c r="I119" s="160"/>
      <c r="L119" s="156"/>
      <c r="M119" s="161"/>
      <c r="T119" s="162"/>
      <c r="AT119" s="157" t="s">
        <v>173</v>
      </c>
      <c r="AU119" s="157" t="s">
        <v>88</v>
      </c>
      <c r="AV119" s="13" t="s">
        <v>88</v>
      </c>
      <c r="AW119" s="13" t="s">
        <v>39</v>
      </c>
      <c r="AX119" s="13" t="s">
        <v>80</v>
      </c>
      <c r="AY119" s="157" t="s">
        <v>163</v>
      </c>
    </row>
    <row r="120" spans="2:65" s="12" customFormat="1" ht="11.25">
      <c r="B120" s="149"/>
      <c r="D120" s="150" t="s">
        <v>173</v>
      </c>
      <c r="E120" s="151" t="s">
        <v>34</v>
      </c>
      <c r="F120" s="152" t="s">
        <v>180</v>
      </c>
      <c r="H120" s="151" t="s">
        <v>34</v>
      </c>
      <c r="I120" s="153"/>
      <c r="L120" s="149"/>
      <c r="M120" s="154"/>
      <c r="T120" s="155"/>
      <c r="AT120" s="151" t="s">
        <v>173</v>
      </c>
      <c r="AU120" s="151" t="s">
        <v>88</v>
      </c>
      <c r="AV120" s="12" t="s">
        <v>23</v>
      </c>
      <c r="AW120" s="12" t="s">
        <v>39</v>
      </c>
      <c r="AX120" s="12" t="s">
        <v>80</v>
      </c>
      <c r="AY120" s="151" t="s">
        <v>163</v>
      </c>
    </row>
    <row r="121" spans="2:65" s="12" customFormat="1" ht="11.25">
      <c r="B121" s="149"/>
      <c r="D121" s="150" t="s">
        <v>173</v>
      </c>
      <c r="E121" s="151" t="s">
        <v>34</v>
      </c>
      <c r="F121" s="152" t="s">
        <v>176</v>
      </c>
      <c r="H121" s="151" t="s">
        <v>34</v>
      </c>
      <c r="I121" s="153"/>
      <c r="L121" s="149"/>
      <c r="M121" s="154"/>
      <c r="T121" s="155"/>
      <c r="AT121" s="151" t="s">
        <v>173</v>
      </c>
      <c r="AU121" s="151" t="s">
        <v>88</v>
      </c>
      <c r="AV121" s="12" t="s">
        <v>23</v>
      </c>
      <c r="AW121" s="12" t="s">
        <v>39</v>
      </c>
      <c r="AX121" s="12" t="s">
        <v>80</v>
      </c>
      <c r="AY121" s="151" t="s">
        <v>163</v>
      </c>
    </row>
    <row r="122" spans="2:65" s="13" customFormat="1" ht="11.25">
      <c r="B122" s="156"/>
      <c r="D122" s="150" t="s">
        <v>173</v>
      </c>
      <c r="E122" s="157" t="s">
        <v>34</v>
      </c>
      <c r="F122" s="158" t="s">
        <v>181</v>
      </c>
      <c r="H122" s="159">
        <v>147</v>
      </c>
      <c r="I122" s="160"/>
      <c r="L122" s="156"/>
      <c r="M122" s="161"/>
      <c r="T122" s="162"/>
      <c r="AT122" s="157" t="s">
        <v>173</v>
      </c>
      <c r="AU122" s="157" t="s">
        <v>88</v>
      </c>
      <c r="AV122" s="13" t="s">
        <v>88</v>
      </c>
      <c r="AW122" s="13" t="s">
        <v>39</v>
      </c>
      <c r="AX122" s="13" t="s">
        <v>80</v>
      </c>
      <c r="AY122" s="157" t="s">
        <v>163</v>
      </c>
    </row>
    <row r="123" spans="2:65" s="14" customFormat="1" ht="11.25">
      <c r="B123" s="163"/>
      <c r="D123" s="150" t="s">
        <v>173</v>
      </c>
      <c r="E123" s="164" t="s">
        <v>34</v>
      </c>
      <c r="F123" s="165" t="s">
        <v>182</v>
      </c>
      <c r="H123" s="166">
        <v>497</v>
      </c>
      <c r="I123" s="167"/>
      <c r="L123" s="163"/>
      <c r="M123" s="168"/>
      <c r="T123" s="169"/>
      <c r="AT123" s="164" t="s">
        <v>173</v>
      </c>
      <c r="AU123" s="164" t="s">
        <v>88</v>
      </c>
      <c r="AV123" s="14" t="s">
        <v>106</v>
      </c>
      <c r="AW123" s="14" t="s">
        <v>39</v>
      </c>
      <c r="AX123" s="14" t="s">
        <v>23</v>
      </c>
      <c r="AY123" s="164" t="s">
        <v>163</v>
      </c>
    </row>
    <row r="124" spans="2:65" s="1" customFormat="1" ht="24.2" customHeight="1">
      <c r="B124" s="33"/>
      <c r="C124" s="132" t="s">
        <v>88</v>
      </c>
      <c r="D124" s="132" t="s">
        <v>165</v>
      </c>
      <c r="E124" s="133" t="s">
        <v>183</v>
      </c>
      <c r="F124" s="134" t="s">
        <v>184</v>
      </c>
      <c r="G124" s="135" t="s">
        <v>185</v>
      </c>
      <c r="H124" s="136">
        <v>191.22</v>
      </c>
      <c r="I124" s="137"/>
      <c r="J124" s="138">
        <f>ROUND(I124*H124,2)</f>
        <v>0</v>
      </c>
      <c r="K124" s="134" t="s">
        <v>169</v>
      </c>
      <c r="L124" s="33"/>
      <c r="M124" s="139" t="s">
        <v>34</v>
      </c>
      <c r="N124" s="140" t="s">
        <v>51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106</v>
      </c>
      <c r="AT124" s="143" t="s">
        <v>165</v>
      </c>
      <c r="AU124" s="143" t="s">
        <v>88</v>
      </c>
      <c r="AY124" s="17" t="s">
        <v>163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23</v>
      </c>
      <c r="BK124" s="144">
        <f>ROUND(I124*H124,2)</f>
        <v>0</v>
      </c>
      <c r="BL124" s="17" t="s">
        <v>106</v>
      </c>
      <c r="BM124" s="143" t="s">
        <v>186</v>
      </c>
    </row>
    <row r="125" spans="2:65" s="1" customFormat="1" ht="11.25">
      <c r="B125" s="33"/>
      <c r="D125" s="145" t="s">
        <v>171</v>
      </c>
      <c r="F125" s="146" t="s">
        <v>187</v>
      </c>
      <c r="I125" s="147"/>
      <c r="L125" s="33"/>
      <c r="M125" s="148"/>
      <c r="T125" s="54"/>
      <c r="AT125" s="17" t="s">
        <v>171</v>
      </c>
      <c r="AU125" s="17" t="s">
        <v>88</v>
      </c>
    </row>
    <row r="126" spans="2:65" s="12" customFormat="1" ht="11.25">
      <c r="B126" s="149"/>
      <c r="D126" s="150" t="s">
        <v>173</v>
      </c>
      <c r="E126" s="151" t="s">
        <v>34</v>
      </c>
      <c r="F126" s="152" t="s">
        <v>188</v>
      </c>
      <c r="H126" s="151" t="s">
        <v>34</v>
      </c>
      <c r="I126" s="153"/>
      <c r="L126" s="149"/>
      <c r="M126" s="154"/>
      <c r="T126" s="155"/>
      <c r="AT126" s="151" t="s">
        <v>173</v>
      </c>
      <c r="AU126" s="151" t="s">
        <v>88</v>
      </c>
      <c r="AV126" s="12" t="s">
        <v>23</v>
      </c>
      <c r="AW126" s="12" t="s">
        <v>39</v>
      </c>
      <c r="AX126" s="12" t="s">
        <v>80</v>
      </c>
      <c r="AY126" s="151" t="s">
        <v>163</v>
      </c>
    </row>
    <row r="127" spans="2:65" s="13" customFormat="1" ht="11.25">
      <c r="B127" s="156"/>
      <c r="D127" s="150" t="s">
        <v>173</v>
      </c>
      <c r="E127" s="157" t="s">
        <v>34</v>
      </c>
      <c r="F127" s="158" t="s">
        <v>189</v>
      </c>
      <c r="H127" s="159">
        <v>29.6</v>
      </c>
      <c r="I127" s="160"/>
      <c r="L127" s="156"/>
      <c r="M127" s="161"/>
      <c r="T127" s="162"/>
      <c r="AT127" s="157" t="s">
        <v>173</v>
      </c>
      <c r="AU127" s="157" t="s">
        <v>88</v>
      </c>
      <c r="AV127" s="13" t="s">
        <v>88</v>
      </c>
      <c r="AW127" s="13" t="s">
        <v>39</v>
      </c>
      <c r="AX127" s="13" t="s">
        <v>80</v>
      </c>
      <c r="AY127" s="157" t="s">
        <v>163</v>
      </c>
    </row>
    <row r="128" spans="2:65" s="12" customFormat="1" ht="11.25">
      <c r="B128" s="149"/>
      <c r="D128" s="150" t="s">
        <v>173</v>
      </c>
      <c r="E128" s="151" t="s">
        <v>34</v>
      </c>
      <c r="F128" s="152" t="s">
        <v>175</v>
      </c>
      <c r="H128" s="151" t="s">
        <v>34</v>
      </c>
      <c r="I128" s="153"/>
      <c r="L128" s="149"/>
      <c r="M128" s="154"/>
      <c r="T128" s="155"/>
      <c r="AT128" s="151" t="s">
        <v>173</v>
      </c>
      <c r="AU128" s="151" t="s">
        <v>88</v>
      </c>
      <c r="AV128" s="12" t="s">
        <v>23</v>
      </c>
      <c r="AW128" s="12" t="s">
        <v>39</v>
      </c>
      <c r="AX128" s="12" t="s">
        <v>80</v>
      </c>
      <c r="AY128" s="151" t="s">
        <v>163</v>
      </c>
    </row>
    <row r="129" spans="2:51" s="13" customFormat="1" ht="11.25">
      <c r="B129" s="156"/>
      <c r="D129" s="150" t="s">
        <v>173</v>
      </c>
      <c r="E129" s="157" t="s">
        <v>34</v>
      </c>
      <c r="F129" s="158" t="s">
        <v>190</v>
      </c>
      <c r="H129" s="159">
        <v>15.25</v>
      </c>
      <c r="I129" s="160"/>
      <c r="L129" s="156"/>
      <c r="M129" s="161"/>
      <c r="T129" s="162"/>
      <c r="AT129" s="157" t="s">
        <v>173</v>
      </c>
      <c r="AU129" s="157" t="s">
        <v>88</v>
      </c>
      <c r="AV129" s="13" t="s">
        <v>88</v>
      </c>
      <c r="AW129" s="13" t="s">
        <v>39</v>
      </c>
      <c r="AX129" s="13" t="s">
        <v>80</v>
      </c>
      <c r="AY129" s="157" t="s">
        <v>163</v>
      </c>
    </row>
    <row r="130" spans="2:51" s="12" customFormat="1" ht="11.25">
      <c r="B130" s="149"/>
      <c r="D130" s="150" t="s">
        <v>173</v>
      </c>
      <c r="E130" s="151" t="s">
        <v>34</v>
      </c>
      <c r="F130" s="152" t="s">
        <v>191</v>
      </c>
      <c r="H130" s="151" t="s">
        <v>34</v>
      </c>
      <c r="I130" s="153"/>
      <c r="L130" s="149"/>
      <c r="M130" s="154"/>
      <c r="T130" s="155"/>
      <c r="AT130" s="151" t="s">
        <v>173</v>
      </c>
      <c r="AU130" s="151" t="s">
        <v>88</v>
      </c>
      <c r="AV130" s="12" t="s">
        <v>23</v>
      </c>
      <c r="AW130" s="12" t="s">
        <v>39</v>
      </c>
      <c r="AX130" s="12" t="s">
        <v>80</v>
      </c>
      <c r="AY130" s="151" t="s">
        <v>163</v>
      </c>
    </row>
    <row r="131" spans="2:51" s="13" customFormat="1" ht="11.25">
      <c r="B131" s="156"/>
      <c r="D131" s="150" t="s">
        <v>173</v>
      </c>
      <c r="E131" s="157" t="s">
        <v>34</v>
      </c>
      <c r="F131" s="158" t="s">
        <v>192</v>
      </c>
      <c r="H131" s="159">
        <v>1.26</v>
      </c>
      <c r="I131" s="160"/>
      <c r="L131" s="156"/>
      <c r="M131" s="161"/>
      <c r="T131" s="162"/>
      <c r="AT131" s="157" t="s">
        <v>173</v>
      </c>
      <c r="AU131" s="157" t="s">
        <v>88</v>
      </c>
      <c r="AV131" s="13" t="s">
        <v>88</v>
      </c>
      <c r="AW131" s="13" t="s">
        <v>39</v>
      </c>
      <c r="AX131" s="13" t="s">
        <v>80</v>
      </c>
      <c r="AY131" s="157" t="s">
        <v>163</v>
      </c>
    </row>
    <row r="132" spans="2:51" s="12" customFormat="1" ht="11.25">
      <c r="B132" s="149"/>
      <c r="D132" s="150" t="s">
        <v>173</v>
      </c>
      <c r="E132" s="151" t="s">
        <v>34</v>
      </c>
      <c r="F132" s="152" t="s">
        <v>193</v>
      </c>
      <c r="H132" s="151" t="s">
        <v>34</v>
      </c>
      <c r="I132" s="153"/>
      <c r="L132" s="149"/>
      <c r="M132" s="154"/>
      <c r="T132" s="155"/>
      <c r="AT132" s="151" t="s">
        <v>173</v>
      </c>
      <c r="AU132" s="151" t="s">
        <v>88</v>
      </c>
      <c r="AV132" s="12" t="s">
        <v>23</v>
      </c>
      <c r="AW132" s="12" t="s">
        <v>39</v>
      </c>
      <c r="AX132" s="12" t="s">
        <v>80</v>
      </c>
      <c r="AY132" s="151" t="s">
        <v>163</v>
      </c>
    </row>
    <row r="133" spans="2:51" s="13" customFormat="1" ht="11.25">
      <c r="B133" s="156"/>
      <c r="D133" s="150" t="s">
        <v>173</v>
      </c>
      <c r="E133" s="157" t="s">
        <v>34</v>
      </c>
      <c r="F133" s="158" t="s">
        <v>194</v>
      </c>
      <c r="H133" s="159">
        <v>15.12</v>
      </c>
      <c r="I133" s="160"/>
      <c r="L133" s="156"/>
      <c r="M133" s="161"/>
      <c r="T133" s="162"/>
      <c r="AT133" s="157" t="s">
        <v>173</v>
      </c>
      <c r="AU133" s="157" t="s">
        <v>88</v>
      </c>
      <c r="AV133" s="13" t="s">
        <v>88</v>
      </c>
      <c r="AW133" s="13" t="s">
        <v>39</v>
      </c>
      <c r="AX133" s="13" t="s">
        <v>80</v>
      </c>
      <c r="AY133" s="157" t="s">
        <v>163</v>
      </c>
    </row>
    <row r="134" spans="2:51" s="12" customFormat="1" ht="11.25">
      <c r="B134" s="149"/>
      <c r="D134" s="150" t="s">
        <v>173</v>
      </c>
      <c r="E134" s="151" t="s">
        <v>34</v>
      </c>
      <c r="F134" s="152" t="s">
        <v>195</v>
      </c>
      <c r="H134" s="151" t="s">
        <v>34</v>
      </c>
      <c r="I134" s="153"/>
      <c r="L134" s="149"/>
      <c r="M134" s="154"/>
      <c r="T134" s="155"/>
      <c r="AT134" s="151" t="s">
        <v>173</v>
      </c>
      <c r="AU134" s="151" t="s">
        <v>88</v>
      </c>
      <c r="AV134" s="12" t="s">
        <v>23</v>
      </c>
      <c r="AW134" s="12" t="s">
        <v>39</v>
      </c>
      <c r="AX134" s="12" t="s">
        <v>80</v>
      </c>
      <c r="AY134" s="151" t="s">
        <v>163</v>
      </c>
    </row>
    <row r="135" spans="2:51" s="13" customFormat="1" ht="11.25">
      <c r="B135" s="156"/>
      <c r="D135" s="150" t="s">
        <v>173</v>
      </c>
      <c r="E135" s="157" t="s">
        <v>34</v>
      </c>
      <c r="F135" s="158" t="s">
        <v>196</v>
      </c>
      <c r="H135" s="159">
        <v>1.1399999999999999</v>
      </c>
      <c r="I135" s="160"/>
      <c r="L135" s="156"/>
      <c r="M135" s="161"/>
      <c r="T135" s="162"/>
      <c r="AT135" s="157" t="s">
        <v>173</v>
      </c>
      <c r="AU135" s="157" t="s">
        <v>88</v>
      </c>
      <c r="AV135" s="13" t="s">
        <v>88</v>
      </c>
      <c r="AW135" s="13" t="s">
        <v>39</v>
      </c>
      <c r="AX135" s="13" t="s">
        <v>80</v>
      </c>
      <c r="AY135" s="157" t="s">
        <v>163</v>
      </c>
    </row>
    <row r="136" spans="2:51" s="12" customFormat="1" ht="11.25">
      <c r="B136" s="149"/>
      <c r="D136" s="150" t="s">
        <v>173</v>
      </c>
      <c r="E136" s="151" t="s">
        <v>34</v>
      </c>
      <c r="F136" s="152" t="s">
        <v>176</v>
      </c>
      <c r="H136" s="151" t="s">
        <v>34</v>
      </c>
      <c r="I136" s="153"/>
      <c r="L136" s="149"/>
      <c r="M136" s="154"/>
      <c r="T136" s="155"/>
      <c r="AT136" s="151" t="s">
        <v>173</v>
      </c>
      <c r="AU136" s="151" t="s">
        <v>88</v>
      </c>
      <c r="AV136" s="12" t="s">
        <v>23</v>
      </c>
      <c r="AW136" s="12" t="s">
        <v>39</v>
      </c>
      <c r="AX136" s="12" t="s">
        <v>80</v>
      </c>
      <c r="AY136" s="151" t="s">
        <v>163</v>
      </c>
    </row>
    <row r="137" spans="2:51" s="13" customFormat="1" ht="11.25">
      <c r="B137" s="156"/>
      <c r="D137" s="150" t="s">
        <v>173</v>
      </c>
      <c r="E137" s="157" t="s">
        <v>34</v>
      </c>
      <c r="F137" s="158" t="s">
        <v>197</v>
      </c>
      <c r="H137" s="159">
        <v>32.799999999999997</v>
      </c>
      <c r="I137" s="160"/>
      <c r="L137" s="156"/>
      <c r="M137" s="161"/>
      <c r="T137" s="162"/>
      <c r="AT137" s="157" t="s">
        <v>173</v>
      </c>
      <c r="AU137" s="157" t="s">
        <v>88</v>
      </c>
      <c r="AV137" s="13" t="s">
        <v>88</v>
      </c>
      <c r="AW137" s="13" t="s">
        <v>39</v>
      </c>
      <c r="AX137" s="13" t="s">
        <v>80</v>
      </c>
      <c r="AY137" s="157" t="s">
        <v>163</v>
      </c>
    </row>
    <row r="138" spans="2:51" s="12" customFormat="1" ht="11.25">
      <c r="B138" s="149"/>
      <c r="D138" s="150" t="s">
        <v>173</v>
      </c>
      <c r="E138" s="151" t="s">
        <v>34</v>
      </c>
      <c r="F138" s="152" t="s">
        <v>178</v>
      </c>
      <c r="H138" s="151" t="s">
        <v>34</v>
      </c>
      <c r="I138" s="153"/>
      <c r="L138" s="149"/>
      <c r="M138" s="154"/>
      <c r="T138" s="155"/>
      <c r="AT138" s="151" t="s">
        <v>173</v>
      </c>
      <c r="AU138" s="151" t="s">
        <v>88</v>
      </c>
      <c r="AV138" s="12" t="s">
        <v>23</v>
      </c>
      <c r="AW138" s="12" t="s">
        <v>39</v>
      </c>
      <c r="AX138" s="12" t="s">
        <v>80</v>
      </c>
      <c r="AY138" s="151" t="s">
        <v>163</v>
      </c>
    </row>
    <row r="139" spans="2:51" s="13" customFormat="1" ht="11.25">
      <c r="B139" s="156"/>
      <c r="D139" s="150" t="s">
        <v>173</v>
      </c>
      <c r="E139" s="157" t="s">
        <v>34</v>
      </c>
      <c r="F139" s="158" t="s">
        <v>198</v>
      </c>
      <c r="H139" s="159">
        <v>63.45</v>
      </c>
      <c r="I139" s="160"/>
      <c r="L139" s="156"/>
      <c r="M139" s="161"/>
      <c r="T139" s="162"/>
      <c r="AT139" s="157" t="s">
        <v>173</v>
      </c>
      <c r="AU139" s="157" t="s">
        <v>88</v>
      </c>
      <c r="AV139" s="13" t="s">
        <v>88</v>
      </c>
      <c r="AW139" s="13" t="s">
        <v>39</v>
      </c>
      <c r="AX139" s="13" t="s">
        <v>80</v>
      </c>
      <c r="AY139" s="157" t="s">
        <v>163</v>
      </c>
    </row>
    <row r="140" spans="2:51" s="12" customFormat="1" ht="11.25">
      <c r="B140" s="149"/>
      <c r="D140" s="150" t="s">
        <v>173</v>
      </c>
      <c r="E140" s="151" t="s">
        <v>34</v>
      </c>
      <c r="F140" s="152" t="s">
        <v>193</v>
      </c>
      <c r="H140" s="151" t="s">
        <v>34</v>
      </c>
      <c r="I140" s="153"/>
      <c r="L140" s="149"/>
      <c r="M140" s="154"/>
      <c r="T140" s="155"/>
      <c r="AT140" s="151" t="s">
        <v>173</v>
      </c>
      <c r="AU140" s="151" t="s">
        <v>88</v>
      </c>
      <c r="AV140" s="12" t="s">
        <v>23</v>
      </c>
      <c r="AW140" s="12" t="s">
        <v>39</v>
      </c>
      <c r="AX140" s="12" t="s">
        <v>80</v>
      </c>
      <c r="AY140" s="151" t="s">
        <v>163</v>
      </c>
    </row>
    <row r="141" spans="2:51" s="13" customFormat="1" ht="11.25">
      <c r="B141" s="156"/>
      <c r="D141" s="150" t="s">
        <v>173</v>
      </c>
      <c r="E141" s="157" t="s">
        <v>34</v>
      </c>
      <c r="F141" s="158" t="s">
        <v>199</v>
      </c>
      <c r="H141" s="159">
        <v>0.86</v>
      </c>
      <c r="I141" s="160"/>
      <c r="L141" s="156"/>
      <c r="M141" s="161"/>
      <c r="T141" s="162"/>
      <c r="AT141" s="157" t="s">
        <v>173</v>
      </c>
      <c r="AU141" s="157" t="s">
        <v>88</v>
      </c>
      <c r="AV141" s="13" t="s">
        <v>88</v>
      </c>
      <c r="AW141" s="13" t="s">
        <v>39</v>
      </c>
      <c r="AX141" s="13" t="s">
        <v>80</v>
      </c>
      <c r="AY141" s="157" t="s">
        <v>163</v>
      </c>
    </row>
    <row r="142" spans="2:51" s="12" customFormat="1" ht="11.25">
      <c r="B142" s="149"/>
      <c r="D142" s="150" t="s">
        <v>173</v>
      </c>
      <c r="E142" s="151" t="s">
        <v>34</v>
      </c>
      <c r="F142" s="152" t="s">
        <v>200</v>
      </c>
      <c r="H142" s="151" t="s">
        <v>34</v>
      </c>
      <c r="I142" s="153"/>
      <c r="L142" s="149"/>
      <c r="M142" s="154"/>
      <c r="T142" s="155"/>
      <c r="AT142" s="151" t="s">
        <v>173</v>
      </c>
      <c r="AU142" s="151" t="s">
        <v>88</v>
      </c>
      <c r="AV142" s="12" t="s">
        <v>23</v>
      </c>
      <c r="AW142" s="12" t="s">
        <v>39</v>
      </c>
      <c r="AX142" s="12" t="s">
        <v>80</v>
      </c>
      <c r="AY142" s="151" t="s">
        <v>163</v>
      </c>
    </row>
    <row r="143" spans="2:51" s="13" customFormat="1" ht="11.25">
      <c r="B143" s="156"/>
      <c r="D143" s="150" t="s">
        <v>173</v>
      </c>
      <c r="E143" s="157" t="s">
        <v>34</v>
      </c>
      <c r="F143" s="158" t="s">
        <v>201</v>
      </c>
      <c r="H143" s="159">
        <v>2.73</v>
      </c>
      <c r="I143" s="160"/>
      <c r="L143" s="156"/>
      <c r="M143" s="161"/>
      <c r="T143" s="162"/>
      <c r="AT143" s="157" t="s">
        <v>173</v>
      </c>
      <c r="AU143" s="157" t="s">
        <v>88</v>
      </c>
      <c r="AV143" s="13" t="s">
        <v>88</v>
      </c>
      <c r="AW143" s="13" t="s">
        <v>39</v>
      </c>
      <c r="AX143" s="13" t="s">
        <v>80</v>
      </c>
      <c r="AY143" s="157" t="s">
        <v>163</v>
      </c>
    </row>
    <row r="144" spans="2:51" s="12" customFormat="1" ht="11.25">
      <c r="B144" s="149"/>
      <c r="D144" s="150" t="s">
        <v>173</v>
      </c>
      <c r="E144" s="151" t="s">
        <v>34</v>
      </c>
      <c r="F144" s="152" t="s">
        <v>176</v>
      </c>
      <c r="H144" s="151" t="s">
        <v>34</v>
      </c>
      <c r="I144" s="153"/>
      <c r="L144" s="149"/>
      <c r="M144" s="154"/>
      <c r="T144" s="155"/>
      <c r="AT144" s="151" t="s">
        <v>173</v>
      </c>
      <c r="AU144" s="151" t="s">
        <v>88</v>
      </c>
      <c r="AV144" s="12" t="s">
        <v>23</v>
      </c>
      <c r="AW144" s="12" t="s">
        <v>39</v>
      </c>
      <c r="AX144" s="12" t="s">
        <v>80</v>
      </c>
      <c r="AY144" s="151" t="s">
        <v>163</v>
      </c>
    </row>
    <row r="145" spans="2:65" s="13" customFormat="1" ht="11.25">
      <c r="B145" s="156"/>
      <c r="D145" s="150" t="s">
        <v>173</v>
      </c>
      <c r="E145" s="157" t="s">
        <v>34</v>
      </c>
      <c r="F145" s="158" t="s">
        <v>202</v>
      </c>
      <c r="H145" s="159">
        <v>7.04</v>
      </c>
      <c r="I145" s="160"/>
      <c r="L145" s="156"/>
      <c r="M145" s="161"/>
      <c r="T145" s="162"/>
      <c r="AT145" s="157" t="s">
        <v>173</v>
      </c>
      <c r="AU145" s="157" t="s">
        <v>88</v>
      </c>
      <c r="AV145" s="13" t="s">
        <v>88</v>
      </c>
      <c r="AW145" s="13" t="s">
        <v>39</v>
      </c>
      <c r="AX145" s="13" t="s">
        <v>80</v>
      </c>
      <c r="AY145" s="157" t="s">
        <v>163</v>
      </c>
    </row>
    <row r="146" spans="2:65" s="12" customFormat="1" ht="11.25">
      <c r="B146" s="149"/>
      <c r="D146" s="150" t="s">
        <v>173</v>
      </c>
      <c r="E146" s="151" t="s">
        <v>34</v>
      </c>
      <c r="F146" s="152" t="s">
        <v>180</v>
      </c>
      <c r="H146" s="151" t="s">
        <v>34</v>
      </c>
      <c r="I146" s="153"/>
      <c r="L146" s="149"/>
      <c r="M146" s="154"/>
      <c r="T146" s="155"/>
      <c r="AT146" s="151" t="s">
        <v>173</v>
      </c>
      <c r="AU146" s="151" t="s">
        <v>88</v>
      </c>
      <c r="AV146" s="12" t="s">
        <v>23</v>
      </c>
      <c r="AW146" s="12" t="s">
        <v>39</v>
      </c>
      <c r="AX146" s="12" t="s">
        <v>80</v>
      </c>
      <c r="AY146" s="151" t="s">
        <v>163</v>
      </c>
    </row>
    <row r="147" spans="2:65" s="13" customFormat="1" ht="11.25">
      <c r="B147" s="156"/>
      <c r="D147" s="150" t="s">
        <v>173</v>
      </c>
      <c r="E147" s="157" t="s">
        <v>34</v>
      </c>
      <c r="F147" s="158" t="s">
        <v>203</v>
      </c>
      <c r="H147" s="159">
        <v>0.45</v>
      </c>
      <c r="I147" s="160"/>
      <c r="L147" s="156"/>
      <c r="M147" s="161"/>
      <c r="T147" s="162"/>
      <c r="AT147" s="157" t="s">
        <v>173</v>
      </c>
      <c r="AU147" s="157" t="s">
        <v>88</v>
      </c>
      <c r="AV147" s="13" t="s">
        <v>88</v>
      </c>
      <c r="AW147" s="13" t="s">
        <v>39</v>
      </c>
      <c r="AX147" s="13" t="s">
        <v>80</v>
      </c>
      <c r="AY147" s="157" t="s">
        <v>163</v>
      </c>
    </row>
    <row r="148" spans="2:65" s="12" customFormat="1" ht="11.25">
      <c r="B148" s="149"/>
      <c r="D148" s="150" t="s">
        <v>173</v>
      </c>
      <c r="E148" s="151" t="s">
        <v>34</v>
      </c>
      <c r="F148" s="152" t="s">
        <v>193</v>
      </c>
      <c r="H148" s="151" t="s">
        <v>34</v>
      </c>
      <c r="I148" s="153"/>
      <c r="L148" s="149"/>
      <c r="M148" s="154"/>
      <c r="T148" s="155"/>
      <c r="AT148" s="151" t="s">
        <v>173</v>
      </c>
      <c r="AU148" s="151" t="s">
        <v>88</v>
      </c>
      <c r="AV148" s="12" t="s">
        <v>23</v>
      </c>
      <c r="AW148" s="12" t="s">
        <v>39</v>
      </c>
      <c r="AX148" s="12" t="s">
        <v>80</v>
      </c>
      <c r="AY148" s="151" t="s">
        <v>163</v>
      </c>
    </row>
    <row r="149" spans="2:65" s="13" customFormat="1" ht="11.25">
      <c r="B149" s="156"/>
      <c r="D149" s="150" t="s">
        <v>173</v>
      </c>
      <c r="E149" s="157" t="s">
        <v>34</v>
      </c>
      <c r="F149" s="158" t="s">
        <v>204</v>
      </c>
      <c r="H149" s="159">
        <v>3.52</v>
      </c>
      <c r="I149" s="160"/>
      <c r="L149" s="156"/>
      <c r="M149" s="161"/>
      <c r="T149" s="162"/>
      <c r="AT149" s="157" t="s">
        <v>173</v>
      </c>
      <c r="AU149" s="157" t="s">
        <v>88</v>
      </c>
      <c r="AV149" s="13" t="s">
        <v>88</v>
      </c>
      <c r="AW149" s="13" t="s">
        <v>39</v>
      </c>
      <c r="AX149" s="13" t="s">
        <v>80</v>
      </c>
      <c r="AY149" s="157" t="s">
        <v>163</v>
      </c>
    </row>
    <row r="150" spans="2:65" s="12" customFormat="1" ht="11.25">
      <c r="B150" s="149"/>
      <c r="D150" s="150" t="s">
        <v>173</v>
      </c>
      <c r="E150" s="151" t="s">
        <v>34</v>
      </c>
      <c r="F150" s="152" t="s">
        <v>205</v>
      </c>
      <c r="H150" s="151" t="s">
        <v>34</v>
      </c>
      <c r="I150" s="153"/>
      <c r="L150" s="149"/>
      <c r="M150" s="154"/>
      <c r="T150" s="155"/>
      <c r="AT150" s="151" t="s">
        <v>173</v>
      </c>
      <c r="AU150" s="151" t="s">
        <v>88</v>
      </c>
      <c r="AV150" s="12" t="s">
        <v>23</v>
      </c>
      <c r="AW150" s="12" t="s">
        <v>39</v>
      </c>
      <c r="AX150" s="12" t="s">
        <v>80</v>
      </c>
      <c r="AY150" s="151" t="s">
        <v>163</v>
      </c>
    </row>
    <row r="151" spans="2:65" s="13" customFormat="1" ht="11.25">
      <c r="B151" s="156"/>
      <c r="D151" s="150" t="s">
        <v>173</v>
      </c>
      <c r="E151" s="157" t="s">
        <v>34</v>
      </c>
      <c r="F151" s="158" t="s">
        <v>206</v>
      </c>
      <c r="H151" s="159">
        <v>18</v>
      </c>
      <c r="I151" s="160"/>
      <c r="L151" s="156"/>
      <c r="M151" s="161"/>
      <c r="T151" s="162"/>
      <c r="AT151" s="157" t="s">
        <v>173</v>
      </c>
      <c r="AU151" s="157" t="s">
        <v>88</v>
      </c>
      <c r="AV151" s="13" t="s">
        <v>88</v>
      </c>
      <c r="AW151" s="13" t="s">
        <v>39</v>
      </c>
      <c r="AX151" s="13" t="s">
        <v>80</v>
      </c>
      <c r="AY151" s="157" t="s">
        <v>163</v>
      </c>
    </row>
    <row r="152" spans="2:65" s="14" customFormat="1" ht="11.25">
      <c r="B152" s="163"/>
      <c r="D152" s="150" t="s">
        <v>173</v>
      </c>
      <c r="E152" s="164" t="s">
        <v>34</v>
      </c>
      <c r="F152" s="165" t="s">
        <v>182</v>
      </c>
      <c r="H152" s="166">
        <v>191.22</v>
      </c>
      <c r="I152" s="167"/>
      <c r="L152" s="163"/>
      <c r="M152" s="168"/>
      <c r="T152" s="169"/>
      <c r="AT152" s="164" t="s">
        <v>173</v>
      </c>
      <c r="AU152" s="164" t="s">
        <v>88</v>
      </c>
      <c r="AV152" s="14" t="s">
        <v>106</v>
      </c>
      <c r="AW152" s="14" t="s">
        <v>39</v>
      </c>
      <c r="AX152" s="14" t="s">
        <v>23</v>
      </c>
      <c r="AY152" s="164" t="s">
        <v>163</v>
      </c>
    </row>
    <row r="153" spans="2:65" s="1" customFormat="1" ht="24.2" customHeight="1">
      <c r="B153" s="33"/>
      <c r="C153" s="132" t="s">
        <v>96</v>
      </c>
      <c r="D153" s="132" t="s">
        <v>165</v>
      </c>
      <c r="E153" s="133" t="s">
        <v>207</v>
      </c>
      <c r="F153" s="134" t="s">
        <v>208</v>
      </c>
      <c r="G153" s="135" t="s">
        <v>185</v>
      </c>
      <c r="H153" s="136">
        <v>22.798999999999999</v>
      </c>
      <c r="I153" s="137"/>
      <c r="J153" s="138">
        <f>ROUND(I153*H153,2)</f>
        <v>0</v>
      </c>
      <c r="K153" s="134" t="s">
        <v>169</v>
      </c>
      <c r="L153" s="33"/>
      <c r="M153" s="139" t="s">
        <v>34</v>
      </c>
      <c r="N153" s="140" t="s">
        <v>51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106</v>
      </c>
      <c r="AT153" s="143" t="s">
        <v>165</v>
      </c>
      <c r="AU153" s="143" t="s">
        <v>88</v>
      </c>
      <c r="AY153" s="17" t="s">
        <v>163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23</v>
      </c>
      <c r="BK153" s="144">
        <f>ROUND(I153*H153,2)</f>
        <v>0</v>
      </c>
      <c r="BL153" s="17" t="s">
        <v>106</v>
      </c>
      <c r="BM153" s="143" t="s">
        <v>209</v>
      </c>
    </row>
    <row r="154" spans="2:65" s="1" customFormat="1" ht="11.25">
      <c r="B154" s="33"/>
      <c r="D154" s="145" t="s">
        <v>171</v>
      </c>
      <c r="F154" s="146" t="s">
        <v>210</v>
      </c>
      <c r="I154" s="147"/>
      <c r="L154" s="33"/>
      <c r="M154" s="148"/>
      <c r="T154" s="54"/>
      <c r="AT154" s="17" t="s">
        <v>171</v>
      </c>
      <c r="AU154" s="17" t="s">
        <v>88</v>
      </c>
    </row>
    <row r="155" spans="2:65" s="12" customFormat="1" ht="11.25">
      <c r="B155" s="149"/>
      <c r="D155" s="150" t="s">
        <v>173</v>
      </c>
      <c r="E155" s="151" t="s">
        <v>34</v>
      </c>
      <c r="F155" s="152" t="s">
        <v>211</v>
      </c>
      <c r="H155" s="151" t="s">
        <v>34</v>
      </c>
      <c r="I155" s="153"/>
      <c r="L155" s="149"/>
      <c r="M155" s="154"/>
      <c r="T155" s="155"/>
      <c r="AT155" s="151" t="s">
        <v>173</v>
      </c>
      <c r="AU155" s="151" t="s">
        <v>88</v>
      </c>
      <c r="AV155" s="12" t="s">
        <v>23</v>
      </c>
      <c r="AW155" s="12" t="s">
        <v>39</v>
      </c>
      <c r="AX155" s="12" t="s">
        <v>80</v>
      </c>
      <c r="AY155" s="151" t="s">
        <v>163</v>
      </c>
    </row>
    <row r="156" spans="2:65" s="13" customFormat="1" ht="11.25">
      <c r="B156" s="156"/>
      <c r="D156" s="150" t="s">
        <v>173</v>
      </c>
      <c r="E156" s="157" t="s">
        <v>34</v>
      </c>
      <c r="F156" s="158" t="s">
        <v>212</v>
      </c>
      <c r="H156" s="159">
        <v>22.798749999999998</v>
      </c>
      <c r="I156" s="160"/>
      <c r="L156" s="156"/>
      <c r="M156" s="161"/>
      <c r="T156" s="162"/>
      <c r="AT156" s="157" t="s">
        <v>173</v>
      </c>
      <c r="AU156" s="157" t="s">
        <v>88</v>
      </c>
      <c r="AV156" s="13" t="s">
        <v>88</v>
      </c>
      <c r="AW156" s="13" t="s">
        <v>39</v>
      </c>
      <c r="AX156" s="13" t="s">
        <v>23</v>
      </c>
      <c r="AY156" s="157" t="s">
        <v>163</v>
      </c>
    </row>
    <row r="157" spans="2:65" s="1" customFormat="1" ht="24.2" customHeight="1">
      <c r="B157" s="33"/>
      <c r="C157" s="132" t="s">
        <v>106</v>
      </c>
      <c r="D157" s="132" t="s">
        <v>165</v>
      </c>
      <c r="E157" s="133" t="s">
        <v>213</v>
      </c>
      <c r="F157" s="134" t="s">
        <v>214</v>
      </c>
      <c r="G157" s="135" t="s">
        <v>185</v>
      </c>
      <c r="H157" s="136">
        <v>22.826000000000001</v>
      </c>
      <c r="I157" s="137"/>
      <c r="J157" s="138">
        <f>ROUND(I157*H157,2)</f>
        <v>0</v>
      </c>
      <c r="K157" s="134" t="s">
        <v>169</v>
      </c>
      <c r="L157" s="33"/>
      <c r="M157" s="139" t="s">
        <v>34</v>
      </c>
      <c r="N157" s="140" t="s">
        <v>51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106</v>
      </c>
      <c r="AT157" s="143" t="s">
        <v>165</v>
      </c>
      <c r="AU157" s="143" t="s">
        <v>88</v>
      </c>
      <c r="AY157" s="17" t="s">
        <v>163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23</v>
      </c>
      <c r="BK157" s="144">
        <f>ROUND(I157*H157,2)</f>
        <v>0</v>
      </c>
      <c r="BL157" s="17" t="s">
        <v>106</v>
      </c>
      <c r="BM157" s="143" t="s">
        <v>215</v>
      </c>
    </row>
    <row r="158" spans="2:65" s="1" customFormat="1" ht="11.25">
      <c r="B158" s="33"/>
      <c r="D158" s="145" t="s">
        <v>171</v>
      </c>
      <c r="F158" s="146" t="s">
        <v>216</v>
      </c>
      <c r="I158" s="147"/>
      <c r="L158" s="33"/>
      <c r="M158" s="148"/>
      <c r="T158" s="54"/>
      <c r="AT158" s="17" t="s">
        <v>171</v>
      </c>
      <c r="AU158" s="17" t="s">
        <v>88</v>
      </c>
    </row>
    <row r="159" spans="2:65" s="12" customFormat="1" ht="11.25">
      <c r="B159" s="149"/>
      <c r="D159" s="150" t="s">
        <v>173</v>
      </c>
      <c r="E159" s="151" t="s">
        <v>34</v>
      </c>
      <c r="F159" s="152" t="s">
        <v>217</v>
      </c>
      <c r="H159" s="151" t="s">
        <v>34</v>
      </c>
      <c r="I159" s="153"/>
      <c r="L159" s="149"/>
      <c r="M159" s="154"/>
      <c r="T159" s="155"/>
      <c r="AT159" s="151" t="s">
        <v>173</v>
      </c>
      <c r="AU159" s="151" t="s">
        <v>88</v>
      </c>
      <c r="AV159" s="12" t="s">
        <v>23</v>
      </c>
      <c r="AW159" s="12" t="s">
        <v>39</v>
      </c>
      <c r="AX159" s="12" t="s">
        <v>80</v>
      </c>
      <c r="AY159" s="151" t="s">
        <v>163</v>
      </c>
    </row>
    <row r="160" spans="2:65" s="12" customFormat="1" ht="11.25">
      <c r="B160" s="149"/>
      <c r="D160" s="150" t="s">
        <v>173</v>
      </c>
      <c r="E160" s="151" t="s">
        <v>34</v>
      </c>
      <c r="F160" s="152" t="s">
        <v>218</v>
      </c>
      <c r="H160" s="151" t="s">
        <v>34</v>
      </c>
      <c r="I160" s="153"/>
      <c r="L160" s="149"/>
      <c r="M160" s="154"/>
      <c r="T160" s="155"/>
      <c r="AT160" s="151" t="s">
        <v>173</v>
      </c>
      <c r="AU160" s="151" t="s">
        <v>88</v>
      </c>
      <c r="AV160" s="12" t="s">
        <v>23</v>
      </c>
      <c r="AW160" s="12" t="s">
        <v>39</v>
      </c>
      <c r="AX160" s="12" t="s">
        <v>80</v>
      </c>
      <c r="AY160" s="151" t="s">
        <v>163</v>
      </c>
    </row>
    <row r="161" spans="2:65" s="13" customFormat="1" ht="11.25">
      <c r="B161" s="156"/>
      <c r="D161" s="150" t="s">
        <v>173</v>
      </c>
      <c r="E161" s="157" t="s">
        <v>34</v>
      </c>
      <c r="F161" s="158" t="s">
        <v>219</v>
      </c>
      <c r="H161" s="159">
        <v>5</v>
      </c>
      <c r="I161" s="160"/>
      <c r="L161" s="156"/>
      <c r="M161" s="161"/>
      <c r="T161" s="162"/>
      <c r="AT161" s="157" t="s">
        <v>173</v>
      </c>
      <c r="AU161" s="157" t="s">
        <v>88</v>
      </c>
      <c r="AV161" s="13" t="s">
        <v>88</v>
      </c>
      <c r="AW161" s="13" t="s">
        <v>39</v>
      </c>
      <c r="AX161" s="13" t="s">
        <v>80</v>
      </c>
      <c r="AY161" s="157" t="s">
        <v>163</v>
      </c>
    </row>
    <row r="162" spans="2:65" s="12" customFormat="1" ht="11.25">
      <c r="B162" s="149"/>
      <c r="D162" s="150" t="s">
        <v>173</v>
      </c>
      <c r="E162" s="151" t="s">
        <v>34</v>
      </c>
      <c r="F162" s="152" t="s">
        <v>220</v>
      </c>
      <c r="H162" s="151" t="s">
        <v>34</v>
      </c>
      <c r="I162" s="153"/>
      <c r="L162" s="149"/>
      <c r="M162" s="154"/>
      <c r="T162" s="155"/>
      <c r="AT162" s="151" t="s">
        <v>173</v>
      </c>
      <c r="AU162" s="151" t="s">
        <v>88</v>
      </c>
      <c r="AV162" s="12" t="s">
        <v>23</v>
      </c>
      <c r="AW162" s="12" t="s">
        <v>39</v>
      </c>
      <c r="AX162" s="12" t="s">
        <v>80</v>
      </c>
      <c r="AY162" s="151" t="s">
        <v>163</v>
      </c>
    </row>
    <row r="163" spans="2:65" s="13" customFormat="1" ht="11.25">
      <c r="B163" s="156"/>
      <c r="D163" s="150" t="s">
        <v>173</v>
      </c>
      <c r="E163" s="157" t="s">
        <v>34</v>
      </c>
      <c r="F163" s="158" t="s">
        <v>221</v>
      </c>
      <c r="H163" s="159">
        <v>22.798999999999999</v>
      </c>
      <c r="I163" s="160"/>
      <c r="L163" s="156"/>
      <c r="M163" s="161"/>
      <c r="T163" s="162"/>
      <c r="AT163" s="157" t="s">
        <v>173</v>
      </c>
      <c r="AU163" s="157" t="s">
        <v>88</v>
      </c>
      <c r="AV163" s="13" t="s">
        <v>88</v>
      </c>
      <c r="AW163" s="13" t="s">
        <v>39</v>
      </c>
      <c r="AX163" s="13" t="s">
        <v>80</v>
      </c>
      <c r="AY163" s="157" t="s">
        <v>163</v>
      </c>
    </row>
    <row r="164" spans="2:65" s="12" customFormat="1" ht="11.25">
      <c r="B164" s="149"/>
      <c r="D164" s="150" t="s">
        <v>173</v>
      </c>
      <c r="E164" s="151" t="s">
        <v>34</v>
      </c>
      <c r="F164" s="152" t="s">
        <v>222</v>
      </c>
      <c r="H164" s="151" t="s">
        <v>34</v>
      </c>
      <c r="I164" s="153"/>
      <c r="L164" s="149"/>
      <c r="M164" s="154"/>
      <c r="T164" s="155"/>
      <c r="AT164" s="151" t="s">
        <v>173</v>
      </c>
      <c r="AU164" s="151" t="s">
        <v>88</v>
      </c>
      <c r="AV164" s="12" t="s">
        <v>23</v>
      </c>
      <c r="AW164" s="12" t="s">
        <v>39</v>
      </c>
      <c r="AX164" s="12" t="s">
        <v>80</v>
      </c>
      <c r="AY164" s="151" t="s">
        <v>163</v>
      </c>
    </row>
    <row r="165" spans="2:65" s="13" customFormat="1" ht="11.25">
      <c r="B165" s="156"/>
      <c r="D165" s="150" t="s">
        <v>173</v>
      </c>
      <c r="E165" s="157" t="s">
        <v>34</v>
      </c>
      <c r="F165" s="158" t="s">
        <v>223</v>
      </c>
      <c r="H165" s="159">
        <v>-4.9732500000000002</v>
      </c>
      <c r="I165" s="160"/>
      <c r="L165" s="156"/>
      <c r="M165" s="161"/>
      <c r="T165" s="162"/>
      <c r="AT165" s="157" t="s">
        <v>173</v>
      </c>
      <c r="AU165" s="157" t="s">
        <v>88</v>
      </c>
      <c r="AV165" s="13" t="s">
        <v>88</v>
      </c>
      <c r="AW165" s="13" t="s">
        <v>39</v>
      </c>
      <c r="AX165" s="13" t="s">
        <v>80</v>
      </c>
      <c r="AY165" s="157" t="s">
        <v>163</v>
      </c>
    </row>
    <row r="166" spans="2:65" s="14" customFormat="1" ht="11.25">
      <c r="B166" s="163"/>
      <c r="D166" s="150" t="s">
        <v>173</v>
      </c>
      <c r="E166" s="164" t="s">
        <v>34</v>
      </c>
      <c r="F166" s="165" t="s">
        <v>182</v>
      </c>
      <c r="H166" s="166">
        <v>22.825749999999999</v>
      </c>
      <c r="I166" s="167"/>
      <c r="L166" s="163"/>
      <c r="M166" s="168"/>
      <c r="T166" s="169"/>
      <c r="AT166" s="164" t="s">
        <v>173</v>
      </c>
      <c r="AU166" s="164" t="s">
        <v>88</v>
      </c>
      <c r="AV166" s="14" t="s">
        <v>106</v>
      </c>
      <c r="AW166" s="14" t="s">
        <v>39</v>
      </c>
      <c r="AX166" s="14" t="s">
        <v>23</v>
      </c>
      <c r="AY166" s="164" t="s">
        <v>163</v>
      </c>
    </row>
    <row r="167" spans="2:65" s="1" customFormat="1" ht="37.9" customHeight="1">
      <c r="B167" s="33"/>
      <c r="C167" s="132" t="s">
        <v>224</v>
      </c>
      <c r="D167" s="132" t="s">
        <v>165</v>
      </c>
      <c r="E167" s="133" t="s">
        <v>225</v>
      </c>
      <c r="F167" s="134" t="s">
        <v>226</v>
      </c>
      <c r="G167" s="135" t="s">
        <v>185</v>
      </c>
      <c r="H167" s="136">
        <v>113.152</v>
      </c>
      <c r="I167" s="137"/>
      <c r="J167" s="138">
        <f>ROUND(I167*H167,2)</f>
        <v>0</v>
      </c>
      <c r="K167" s="134" t="s">
        <v>169</v>
      </c>
      <c r="L167" s="33"/>
      <c r="M167" s="139" t="s">
        <v>34</v>
      </c>
      <c r="N167" s="140" t="s">
        <v>51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106</v>
      </c>
      <c r="AT167" s="143" t="s">
        <v>165</v>
      </c>
      <c r="AU167" s="143" t="s">
        <v>88</v>
      </c>
      <c r="AY167" s="17" t="s">
        <v>163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23</v>
      </c>
      <c r="BK167" s="144">
        <f>ROUND(I167*H167,2)</f>
        <v>0</v>
      </c>
      <c r="BL167" s="17" t="s">
        <v>106</v>
      </c>
      <c r="BM167" s="143" t="s">
        <v>227</v>
      </c>
    </row>
    <row r="168" spans="2:65" s="1" customFormat="1" ht="11.25">
      <c r="B168" s="33"/>
      <c r="D168" s="145" t="s">
        <v>171</v>
      </c>
      <c r="F168" s="146" t="s">
        <v>228</v>
      </c>
      <c r="I168" s="147"/>
      <c r="L168" s="33"/>
      <c r="M168" s="148"/>
      <c r="T168" s="54"/>
      <c r="AT168" s="17" t="s">
        <v>171</v>
      </c>
      <c r="AU168" s="17" t="s">
        <v>88</v>
      </c>
    </row>
    <row r="169" spans="2:65" s="12" customFormat="1" ht="11.25">
      <c r="B169" s="149"/>
      <c r="D169" s="150" t="s">
        <v>173</v>
      </c>
      <c r="E169" s="151" t="s">
        <v>34</v>
      </c>
      <c r="F169" s="152" t="s">
        <v>229</v>
      </c>
      <c r="H169" s="151" t="s">
        <v>34</v>
      </c>
      <c r="I169" s="153"/>
      <c r="L169" s="149"/>
      <c r="M169" s="154"/>
      <c r="T169" s="155"/>
      <c r="AT169" s="151" t="s">
        <v>173</v>
      </c>
      <c r="AU169" s="151" t="s">
        <v>88</v>
      </c>
      <c r="AV169" s="12" t="s">
        <v>23</v>
      </c>
      <c r="AW169" s="12" t="s">
        <v>39</v>
      </c>
      <c r="AX169" s="12" t="s">
        <v>80</v>
      </c>
      <c r="AY169" s="151" t="s">
        <v>163</v>
      </c>
    </row>
    <row r="170" spans="2:65" s="12" customFormat="1" ht="11.25">
      <c r="B170" s="149"/>
      <c r="D170" s="150" t="s">
        <v>173</v>
      </c>
      <c r="E170" s="151" t="s">
        <v>34</v>
      </c>
      <c r="F170" s="152" t="s">
        <v>218</v>
      </c>
      <c r="H170" s="151" t="s">
        <v>34</v>
      </c>
      <c r="I170" s="153"/>
      <c r="L170" s="149"/>
      <c r="M170" s="154"/>
      <c r="T170" s="155"/>
      <c r="AT170" s="151" t="s">
        <v>173</v>
      </c>
      <c r="AU170" s="151" t="s">
        <v>88</v>
      </c>
      <c r="AV170" s="12" t="s">
        <v>23</v>
      </c>
      <c r="AW170" s="12" t="s">
        <v>39</v>
      </c>
      <c r="AX170" s="12" t="s">
        <v>80</v>
      </c>
      <c r="AY170" s="151" t="s">
        <v>163</v>
      </c>
    </row>
    <row r="171" spans="2:65" s="13" customFormat="1" ht="11.25">
      <c r="B171" s="156"/>
      <c r="D171" s="150" t="s">
        <v>173</v>
      </c>
      <c r="E171" s="157" t="s">
        <v>34</v>
      </c>
      <c r="F171" s="158" t="s">
        <v>230</v>
      </c>
      <c r="H171" s="159">
        <v>10</v>
      </c>
      <c r="I171" s="160"/>
      <c r="L171" s="156"/>
      <c r="M171" s="161"/>
      <c r="T171" s="162"/>
      <c r="AT171" s="157" t="s">
        <v>173</v>
      </c>
      <c r="AU171" s="157" t="s">
        <v>88</v>
      </c>
      <c r="AV171" s="13" t="s">
        <v>88</v>
      </c>
      <c r="AW171" s="13" t="s">
        <v>39</v>
      </c>
      <c r="AX171" s="13" t="s">
        <v>80</v>
      </c>
      <c r="AY171" s="157" t="s">
        <v>163</v>
      </c>
    </row>
    <row r="172" spans="2:65" s="12" customFormat="1" ht="11.25">
      <c r="B172" s="149"/>
      <c r="D172" s="150" t="s">
        <v>173</v>
      </c>
      <c r="E172" s="151" t="s">
        <v>34</v>
      </c>
      <c r="F172" s="152" t="s">
        <v>220</v>
      </c>
      <c r="H172" s="151" t="s">
        <v>34</v>
      </c>
      <c r="I172" s="153"/>
      <c r="L172" s="149"/>
      <c r="M172" s="154"/>
      <c r="T172" s="155"/>
      <c r="AT172" s="151" t="s">
        <v>173</v>
      </c>
      <c r="AU172" s="151" t="s">
        <v>88</v>
      </c>
      <c r="AV172" s="12" t="s">
        <v>23</v>
      </c>
      <c r="AW172" s="12" t="s">
        <v>39</v>
      </c>
      <c r="AX172" s="12" t="s">
        <v>80</v>
      </c>
      <c r="AY172" s="151" t="s">
        <v>163</v>
      </c>
    </row>
    <row r="173" spans="2:65" s="13" customFormat="1" ht="11.25">
      <c r="B173" s="156"/>
      <c r="D173" s="150" t="s">
        <v>173</v>
      </c>
      <c r="E173" s="157" t="s">
        <v>34</v>
      </c>
      <c r="F173" s="158" t="s">
        <v>231</v>
      </c>
      <c r="H173" s="159">
        <v>45.597999999999999</v>
      </c>
      <c r="I173" s="160"/>
      <c r="L173" s="156"/>
      <c r="M173" s="161"/>
      <c r="T173" s="162"/>
      <c r="AT173" s="157" t="s">
        <v>173</v>
      </c>
      <c r="AU173" s="157" t="s">
        <v>88</v>
      </c>
      <c r="AV173" s="13" t="s">
        <v>88</v>
      </c>
      <c r="AW173" s="13" t="s">
        <v>39</v>
      </c>
      <c r="AX173" s="13" t="s">
        <v>80</v>
      </c>
      <c r="AY173" s="157" t="s">
        <v>163</v>
      </c>
    </row>
    <row r="174" spans="2:65" s="12" customFormat="1" ht="11.25">
      <c r="B174" s="149"/>
      <c r="D174" s="150" t="s">
        <v>173</v>
      </c>
      <c r="E174" s="151" t="s">
        <v>34</v>
      </c>
      <c r="F174" s="152" t="s">
        <v>222</v>
      </c>
      <c r="H174" s="151" t="s">
        <v>34</v>
      </c>
      <c r="I174" s="153"/>
      <c r="L174" s="149"/>
      <c r="M174" s="154"/>
      <c r="T174" s="155"/>
      <c r="AT174" s="151" t="s">
        <v>173</v>
      </c>
      <c r="AU174" s="151" t="s">
        <v>88</v>
      </c>
      <c r="AV174" s="12" t="s">
        <v>23</v>
      </c>
      <c r="AW174" s="12" t="s">
        <v>39</v>
      </c>
      <c r="AX174" s="12" t="s">
        <v>80</v>
      </c>
      <c r="AY174" s="151" t="s">
        <v>163</v>
      </c>
    </row>
    <row r="175" spans="2:65" s="13" customFormat="1" ht="11.25">
      <c r="B175" s="156"/>
      <c r="D175" s="150" t="s">
        <v>173</v>
      </c>
      <c r="E175" s="157" t="s">
        <v>34</v>
      </c>
      <c r="F175" s="158" t="s">
        <v>232</v>
      </c>
      <c r="H175" s="159">
        <v>-9.9465000000000003</v>
      </c>
      <c r="I175" s="160"/>
      <c r="L175" s="156"/>
      <c r="M175" s="161"/>
      <c r="T175" s="162"/>
      <c r="AT175" s="157" t="s">
        <v>173</v>
      </c>
      <c r="AU175" s="157" t="s">
        <v>88</v>
      </c>
      <c r="AV175" s="13" t="s">
        <v>88</v>
      </c>
      <c r="AW175" s="13" t="s">
        <v>39</v>
      </c>
      <c r="AX175" s="13" t="s">
        <v>80</v>
      </c>
      <c r="AY175" s="157" t="s">
        <v>163</v>
      </c>
    </row>
    <row r="176" spans="2:65" s="12" customFormat="1" ht="11.25">
      <c r="B176" s="149"/>
      <c r="D176" s="150" t="s">
        <v>173</v>
      </c>
      <c r="E176" s="151" t="s">
        <v>34</v>
      </c>
      <c r="F176" s="152" t="s">
        <v>233</v>
      </c>
      <c r="H176" s="151" t="s">
        <v>34</v>
      </c>
      <c r="I176" s="153"/>
      <c r="L176" s="149"/>
      <c r="M176" s="154"/>
      <c r="T176" s="155"/>
      <c r="AT176" s="151" t="s">
        <v>173</v>
      </c>
      <c r="AU176" s="151" t="s">
        <v>88</v>
      </c>
      <c r="AV176" s="12" t="s">
        <v>23</v>
      </c>
      <c r="AW176" s="12" t="s">
        <v>39</v>
      </c>
      <c r="AX176" s="12" t="s">
        <v>80</v>
      </c>
      <c r="AY176" s="151" t="s">
        <v>163</v>
      </c>
    </row>
    <row r="177" spans="2:65" s="13" customFormat="1" ht="11.25">
      <c r="B177" s="156"/>
      <c r="D177" s="150" t="s">
        <v>173</v>
      </c>
      <c r="E177" s="157" t="s">
        <v>34</v>
      </c>
      <c r="F177" s="158" t="s">
        <v>234</v>
      </c>
      <c r="H177" s="159">
        <v>67.5</v>
      </c>
      <c r="I177" s="160"/>
      <c r="L177" s="156"/>
      <c r="M177" s="161"/>
      <c r="T177" s="162"/>
      <c r="AT177" s="157" t="s">
        <v>173</v>
      </c>
      <c r="AU177" s="157" t="s">
        <v>88</v>
      </c>
      <c r="AV177" s="13" t="s">
        <v>88</v>
      </c>
      <c r="AW177" s="13" t="s">
        <v>39</v>
      </c>
      <c r="AX177" s="13" t="s">
        <v>80</v>
      </c>
      <c r="AY177" s="157" t="s">
        <v>163</v>
      </c>
    </row>
    <row r="178" spans="2:65" s="14" customFormat="1" ht="11.25">
      <c r="B178" s="163"/>
      <c r="D178" s="150" t="s">
        <v>173</v>
      </c>
      <c r="E178" s="164" t="s">
        <v>34</v>
      </c>
      <c r="F178" s="165" t="s">
        <v>182</v>
      </c>
      <c r="H178" s="166">
        <v>113.1515</v>
      </c>
      <c r="I178" s="167"/>
      <c r="L178" s="163"/>
      <c r="M178" s="168"/>
      <c r="T178" s="169"/>
      <c r="AT178" s="164" t="s">
        <v>173</v>
      </c>
      <c r="AU178" s="164" t="s">
        <v>88</v>
      </c>
      <c r="AV178" s="14" t="s">
        <v>106</v>
      </c>
      <c r="AW178" s="14" t="s">
        <v>39</v>
      </c>
      <c r="AX178" s="14" t="s">
        <v>23</v>
      </c>
      <c r="AY178" s="164" t="s">
        <v>163</v>
      </c>
    </row>
    <row r="179" spans="2:65" s="1" customFormat="1" ht="24.2" customHeight="1">
      <c r="B179" s="33"/>
      <c r="C179" s="132" t="s">
        <v>235</v>
      </c>
      <c r="D179" s="132" t="s">
        <v>165</v>
      </c>
      <c r="E179" s="133" t="s">
        <v>236</v>
      </c>
      <c r="F179" s="134" t="s">
        <v>237</v>
      </c>
      <c r="G179" s="135" t="s">
        <v>185</v>
      </c>
      <c r="H179" s="136">
        <v>56.576000000000001</v>
      </c>
      <c r="I179" s="137"/>
      <c r="J179" s="138">
        <f>ROUND(I179*H179,2)</f>
        <v>0</v>
      </c>
      <c r="K179" s="134" t="s">
        <v>169</v>
      </c>
      <c r="L179" s="33"/>
      <c r="M179" s="139" t="s">
        <v>34</v>
      </c>
      <c r="N179" s="140" t="s">
        <v>51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106</v>
      </c>
      <c r="AT179" s="143" t="s">
        <v>165</v>
      </c>
      <c r="AU179" s="143" t="s">
        <v>88</v>
      </c>
      <c r="AY179" s="17" t="s">
        <v>163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23</v>
      </c>
      <c r="BK179" s="144">
        <f>ROUND(I179*H179,2)</f>
        <v>0</v>
      </c>
      <c r="BL179" s="17" t="s">
        <v>106</v>
      </c>
      <c r="BM179" s="143" t="s">
        <v>238</v>
      </c>
    </row>
    <row r="180" spans="2:65" s="1" customFormat="1" ht="11.25">
      <c r="B180" s="33"/>
      <c r="D180" s="145" t="s">
        <v>171</v>
      </c>
      <c r="F180" s="146" t="s">
        <v>239</v>
      </c>
      <c r="I180" s="147"/>
      <c r="L180" s="33"/>
      <c r="M180" s="148"/>
      <c r="T180" s="54"/>
      <c r="AT180" s="17" t="s">
        <v>171</v>
      </c>
      <c r="AU180" s="17" t="s">
        <v>88</v>
      </c>
    </row>
    <row r="181" spans="2:65" s="12" customFormat="1" ht="11.25">
      <c r="B181" s="149"/>
      <c r="D181" s="150" t="s">
        <v>173</v>
      </c>
      <c r="E181" s="151" t="s">
        <v>34</v>
      </c>
      <c r="F181" s="152" t="s">
        <v>240</v>
      </c>
      <c r="H181" s="151" t="s">
        <v>34</v>
      </c>
      <c r="I181" s="153"/>
      <c r="L181" s="149"/>
      <c r="M181" s="154"/>
      <c r="T181" s="155"/>
      <c r="AT181" s="151" t="s">
        <v>173</v>
      </c>
      <c r="AU181" s="151" t="s">
        <v>88</v>
      </c>
      <c r="AV181" s="12" t="s">
        <v>23</v>
      </c>
      <c r="AW181" s="12" t="s">
        <v>39</v>
      </c>
      <c r="AX181" s="12" t="s">
        <v>80</v>
      </c>
      <c r="AY181" s="151" t="s">
        <v>163</v>
      </c>
    </row>
    <row r="182" spans="2:65" s="12" customFormat="1" ht="11.25">
      <c r="B182" s="149"/>
      <c r="D182" s="150" t="s">
        <v>173</v>
      </c>
      <c r="E182" s="151" t="s">
        <v>34</v>
      </c>
      <c r="F182" s="152" t="s">
        <v>218</v>
      </c>
      <c r="H182" s="151" t="s">
        <v>34</v>
      </c>
      <c r="I182" s="153"/>
      <c r="L182" s="149"/>
      <c r="M182" s="154"/>
      <c r="T182" s="155"/>
      <c r="AT182" s="151" t="s">
        <v>173</v>
      </c>
      <c r="AU182" s="151" t="s">
        <v>88</v>
      </c>
      <c r="AV182" s="12" t="s">
        <v>23</v>
      </c>
      <c r="AW182" s="12" t="s">
        <v>39</v>
      </c>
      <c r="AX182" s="12" t="s">
        <v>80</v>
      </c>
      <c r="AY182" s="151" t="s">
        <v>163</v>
      </c>
    </row>
    <row r="183" spans="2:65" s="13" customFormat="1" ht="11.25">
      <c r="B183" s="156"/>
      <c r="D183" s="150" t="s">
        <v>173</v>
      </c>
      <c r="E183" s="157" t="s">
        <v>34</v>
      </c>
      <c r="F183" s="158" t="s">
        <v>219</v>
      </c>
      <c r="H183" s="159">
        <v>5</v>
      </c>
      <c r="I183" s="160"/>
      <c r="L183" s="156"/>
      <c r="M183" s="161"/>
      <c r="T183" s="162"/>
      <c r="AT183" s="157" t="s">
        <v>173</v>
      </c>
      <c r="AU183" s="157" t="s">
        <v>88</v>
      </c>
      <c r="AV183" s="13" t="s">
        <v>88</v>
      </c>
      <c r="AW183" s="13" t="s">
        <v>39</v>
      </c>
      <c r="AX183" s="13" t="s">
        <v>80</v>
      </c>
      <c r="AY183" s="157" t="s">
        <v>163</v>
      </c>
    </row>
    <row r="184" spans="2:65" s="12" customFormat="1" ht="11.25">
      <c r="B184" s="149"/>
      <c r="D184" s="150" t="s">
        <v>173</v>
      </c>
      <c r="E184" s="151" t="s">
        <v>34</v>
      </c>
      <c r="F184" s="152" t="s">
        <v>220</v>
      </c>
      <c r="H184" s="151" t="s">
        <v>34</v>
      </c>
      <c r="I184" s="153"/>
      <c r="L184" s="149"/>
      <c r="M184" s="154"/>
      <c r="T184" s="155"/>
      <c r="AT184" s="151" t="s">
        <v>173</v>
      </c>
      <c r="AU184" s="151" t="s">
        <v>88</v>
      </c>
      <c r="AV184" s="12" t="s">
        <v>23</v>
      </c>
      <c r="AW184" s="12" t="s">
        <v>39</v>
      </c>
      <c r="AX184" s="12" t="s">
        <v>80</v>
      </c>
      <c r="AY184" s="151" t="s">
        <v>163</v>
      </c>
    </row>
    <row r="185" spans="2:65" s="13" customFormat="1" ht="11.25">
      <c r="B185" s="156"/>
      <c r="D185" s="150" t="s">
        <v>173</v>
      </c>
      <c r="E185" s="157" t="s">
        <v>34</v>
      </c>
      <c r="F185" s="158" t="s">
        <v>221</v>
      </c>
      <c r="H185" s="159">
        <v>22.798999999999999</v>
      </c>
      <c r="I185" s="160"/>
      <c r="L185" s="156"/>
      <c r="M185" s="161"/>
      <c r="T185" s="162"/>
      <c r="AT185" s="157" t="s">
        <v>173</v>
      </c>
      <c r="AU185" s="157" t="s">
        <v>88</v>
      </c>
      <c r="AV185" s="13" t="s">
        <v>88</v>
      </c>
      <c r="AW185" s="13" t="s">
        <v>39</v>
      </c>
      <c r="AX185" s="13" t="s">
        <v>80</v>
      </c>
      <c r="AY185" s="157" t="s">
        <v>163</v>
      </c>
    </row>
    <row r="186" spans="2:65" s="12" customFormat="1" ht="11.25">
      <c r="B186" s="149"/>
      <c r="D186" s="150" t="s">
        <v>173</v>
      </c>
      <c r="E186" s="151" t="s">
        <v>34</v>
      </c>
      <c r="F186" s="152" t="s">
        <v>222</v>
      </c>
      <c r="H186" s="151" t="s">
        <v>34</v>
      </c>
      <c r="I186" s="153"/>
      <c r="L186" s="149"/>
      <c r="M186" s="154"/>
      <c r="T186" s="155"/>
      <c r="AT186" s="151" t="s">
        <v>173</v>
      </c>
      <c r="AU186" s="151" t="s">
        <v>88</v>
      </c>
      <c r="AV186" s="12" t="s">
        <v>23</v>
      </c>
      <c r="AW186" s="12" t="s">
        <v>39</v>
      </c>
      <c r="AX186" s="12" t="s">
        <v>80</v>
      </c>
      <c r="AY186" s="151" t="s">
        <v>163</v>
      </c>
    </row>
    <row r="187" spans="2:65" s="13" customFormat="1" ht="11.25">
      <c r="B187" s="156"/>
      <c r="D187" s="150" t="s">
        <v>173</v>
      </c>
      <c r="E187" s="157" t="s">
        <v>34</v>
      </c>
      <c r="F187" s="158" t="s">
        <v>223</v>
      </c>
      <c r="H187" s="159">
        <v>-4.9732500000000002</v>
      </c>
      <c r="I187" s="160"/>
      <c r="L187" s="156"/>
      <c r="M187" s="161"/>
      <c r="T187" s="162"/>
      <c r="AT187" s="157" t="s">
        <v>173</v>
      </c>
      <c r="AU187" s="157" t="s">
        <v>88</v>
      </c>
      <c r="AV187" s="13" t="s">
        <v>88</v>
      </c>
      <c r="AW187" s="13" t="s">
        <v>39</v>
      </c>
      <c r="AX187" s="13" t="s">
        <v>80</v>
      </c>
      <c r="AY187" s="157" t="s">
        <v>163</v>
      </c>
    </row>
    <row r="188" spans="2:65" s="12" customFormat="1" ht="11.25">
      <c r="B188" s="149"/>
      <c r="D188" s="150" t="s">
        <v>173</v>
      </c>
      <c r="E188" s="151" t="s">
        <v>34</v>
      </c>
      <c r="F188" s="152" t="s">
        <v>241</v>
      </c>
      <c r="H188" s="151" t="s">
        <v>34</v>
      </c>
      <c r="I188" s="153"/>
      <c r="L188" s="149"/>
      <c r="M188" s="154"/>
      <c r="T188" s="155"/>
      <c r="AT188" s="151" t="s">
        <v>173</v>
      </c>
      <c r="AU188" s="151" t="s">
        <v>88</v>
      </c>
      <c r="AV188" s="12" t="s">
        <v>23</v>
      </c>
      <c r="AW188" s="12" t="s">
        <v>39</v>
      </c>
      <c r="AX188" s="12" t="s">
        <v>80</v>
      </c>
      <c r="AY188" s="151" t="s">
        <v>163</v>
      </c>
    </row>
    <row r="189" spans="2:65" s="13" customFormat="1" ht="11.25">
      <c r="B189" s="156"/>
      <c r="D189" s="150" t="s">
        <v>173</v>
      </c>
      <c r="E189" s="157" t="s">
        <v>34</v>
      </c>
      <c r="F189" s="158" t="s">
        <v>242</v>
      </c>
      <c r="H189" s="159">
        <v>33.75</v>
      </c>
      <c r="I189" s="160"/>
      <c r="L189" s="156"/>
      <c r="M189" s="161"/>
      <c r="T189" s="162"/>
      <c r="AT189" s="157" t="s">
        <v>173</v>
      </c>
      <c r="AU189" s="157" t="s">
        <v>88</v>
      </c>
      <c r="AV189" s="13" t="s">
        <v>88</v>
      </c>
      <c r="AW189" s="13" t="s">
        <v>39</v>
      </c>
      <c r="AX189" s="13" t="s">
        <v>80</v>
      </c>
      <c r="AY189" s="157" t="s">
        <v>163</v>
      </c>
    </row>
    <row r="190" spans="2:65" s="14" customFormat="1" ht="11.25">
      <c r="B190" s="163"/>
      <c r="D190" s="150" t="s">
        <v>173</v>
      </c>
      <c r="E190" s="164" t="s">
        <v>34</v>
      </c>
      <c r="F190" s="165" t="s">
        <v>182</v>
      </c>
      <c r="H190" s="166">
        <v>56.575749999999999</v>
      </c>
      <c r="I190" s="167"/>
      <c r="L190" s="163"/>
      <c r="M190" s="168"/>
      <c r="T190" s="169"/>
      <c r="AT190" s="164" t="s">
        <v>173</v>
      </c>
      <c r="AU190" s="164" t="s">
        <v>88</v>
      </c>
      <c r="AV190" s="14" t="s">
        <v>106</v>
      </c>
      <c r="AW190" s="14" t="s">
        <v>39</v>
      </c>
      <c r="AX190" s="14" t="s">
        <v>23</v>
      </c>
      <c r="AY190" s="164" t="s">
        <v>163</v>
      </c>
    </row>
    <row r="191" spans="2:65" s="1" customFormat="1" ht="24.2" customHeight="1">
      <c r="B191" s="33"/>
      <c r="C191" s="132" t="s">
        <v>243</v>
      </c>
      <c r="D191" s="132" t="s">
        <v>165</v>
      </c>
      <c r="E191" s="133" t="s">
        <v>244</v>
      </c>
      <c r="F191" s="134" t="s">
        <v>245</v>
      </c>
      <c r="G191" s="135" t="s">
        <v>185</v>
      </c>
      <c r="H191" s="136">
        <v>56.576000000000001</v>
      </c>
      <c r="I191" s="137"/>
      <c r="J191" s="138">
        <f>ROUND(I191*H191,2)</f>
        <v>0</v>
      </c>
      <c r="K191" s="134" t="s">
        <v>169</v>
      </c>
      <c r="L191" s="33"/>
      <c r="M191" s="139" t="s">
        <v>34</v>
      </c>
      <c r="N191" s="140" t="s">
        <v>51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106</v>
      </c>
      <c r="AT191" s="143" t="s">
        <v>165</v>
      </c>
      <c r="AU191" s="143" t="s">
        <v>88</v>
      </c>
      <c r="AY191" s="17" t="s">
        <v>163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23</v>
      </c>
      <c r="BK191" s="144">
        <f>ROUND(I191*H191,2)</f>
        <v>0</v>
      </c>
      <c r="BL191" s="17" t="s">
        <v>106</v>
      </c>
      <c r="BM191" s="143" t="s">
        <v>246</v>
      </c>
    </row>
    <row r="192" spans="2:65" s="1" customFormat="1" ht="11.25">
      <c r="B192" s="33"/>
      <c r="D192" s="145" t="s">
        <v>171</v>
      </c>
      <c r="F192" s="146" t="s">
        <v>247</v>
      </c>
      <c r="I192" s="147"/>
      <c r="L192" s="33"/>
      <c r="M192" s="148"/>
      <c r="T192" s="54"/>
      <c r="AT192" s="17" t="s">
        <v>171</v>
      </c>
      <c r="AU192" s="17" t="s">
        <v>88</v>
      </c>
    </row>
    <row r="193" spans="2:65" s="12" customFormat="1" ht="11.25">
      <c r="B193" s="149"/>
      <c r="D193" s="150" t="s">
        <v>173</v>
      </c>
      <c r="E193" s="151" t="s">
        <v>34</v>
      </c>
      <c r="F193" s="152" t="s">
        <v>240</v>
      </c>
      <c r="H193" s="151" t="s">
        <v>34</v>
      </c>
      <c r="I193" s="153"/>
      <c r="L193" s="149"/>
      <c r="M193" s="154"/>
      <c r="T193" s="155"/>
      <c r="AT193" s="151" t="s">
        <v>173</v>
      </c>
      <c r="AU193" s="151" t="s">
        <v>88</v>
      </c>
      <c r="AV193" s="12" t="s">
        <v>23</v>
      </c>
      <c r="AW193" s="12" t="s">
        <v>39</v>
      </c>
      <c r="AX193" s="12" t="s">
        <v>80</v>
      </c>
      <c r="AY193" s="151" t="s">
        <v>163</v>
      </c>
    </row>
    <row r="194" spans="2:65" s="12" customFormat="1" ht="11.25">
      <c r="B194" s="149"/>
      <c r="D194" s="150" t="s">
        <v>173</v>
      </c>
      <c r="E194" s="151" t="s">
        <v>34</v>
      </c>
      <c r="F194" s="152" t="s">
        <v>218</v>
      </c>
      <c r="H194" s="151" t="s">
        <v>34</v>
      </c>
      <c r="I194" s="153"/>
      <c r="L194" s="149"/>
      <c r="M194" s="154"/>
      <c r="T194" s="155"/>
      <c r="AT194" s="151" t="s">
        <v>173</v>
      </c>
      <c r="AU194" s="151" t="s">
        <v>88</v>
      </c>
      <c r="AV194" s="12" t="s">
        <v>23</v>
      </c>
      <c r="AW194" s="12" t="s">
        <v>39</v>
      </c>
      <c r="AX194" s="12" t="s">
        <v>80</v>
      </c>
      <c r="AY194" s="151" t="s">
        <v>163</v>
      </c>
    </row>
    <row r="195" spans="2:65" s="13" customFormat="1" ht="11.25">
      <c r="B195" s="156"/>
      <c r="D195" s="150" t="s">
        <v>173</v>
      </c>
      <c r="E195" s="157" t="s">
        <v>34</v>
      </c>
      <c r="F195" s="158" t="s">
        <v>219</v>
      </c>
      <c r="H195" s="159">
        <v>5</v>
      </c>
      <c r="I195" s="160"/>
      <c r="L195" s="156"/>
      <c r="M195" s="161"/>
      <c r="T195" s="162"/>
      <c r="AT195" s="157" t="s">
        <v>173</v>
      </c>
      <c r="AU195" s="157" t="s">
        <v>88</v>
      </c>
      <c r="AV195" s="13" t="s">
        <v>88</v>
      </c>
      <c r="AW195" s="13" t="s">
        <v>39</v>
      </c>
      <c r="AX195" s="13" t="s">
        <v>80</v>
      </c>
      <c r="AY195" s="157" t="s">
        <v>163</v>
      </c>
    </row>
    <row r="196" spans="2:65" s="12" customFormat="1" ht="11.25">
      <c r="B196" s="149"/>
      <c r="D196" s="150" t="s">
        <v>173</v>
      </c>
      <c r="E196" s="151" t="s">
        <v>34</v>
      </c>
      <c r="F196" s="152" t="s">
        <v>220</v>
      </c>
      <c r="H196" s="151" t="s">
        <v>34</v>
      </c>
      <c r="I196" s="153"/>
      <c r="L196" s="149"/>
      <c r="M196" s="154"/>
      <c r="T196" s="155"/>
      <c r="AT196" s="151" t="s">
        <v>173</v>
      </c>
      <c r="AU196" s="151" t="s">
        <v>88</v>
      </c>
      <c r="AV196" s="12" t="s">
        <v>23</v>
      </c>
      <c r="AW196" s="12" t="s">
        <v>39</v>
      </c>
      <c r="AX196" s="12" t="s">
        <v>80</v>
      </c>
      <c r="AY196" s="151" t="s">
        <v>163</v>
      </c>
    </row>
    <row r="197" spans="2:65" s="13" customFormat="1" ht="11.25">
      <c r="B197" s="156"/>
      <c r="D197" s="150" t="s">
        <v>173</v>
      </c>
      <c r="E197" s="157" t="s">
        <v>34</v>
      </c>
      <c r="F197" s="158" t="s">
        <v>221</v>
      </c>
      <c r="H197" s="159">
        <v>22.798999999999999</v>
      </c>
      <c r="I197" s="160"/>
      <c r="L197" s="156"/>
      <c r="M197" s="161"/>
      <c r="T197" s="162"/>
      <c r="AT197" s="157" t="s">
        <v>173</v>
      </c>
      <c r="AU197" s="157" t="s">
        <v>88</v>
      </c>
      <c r="AV197" s="13" t="s">
        <v>88</v>
      </c>
      <c r="AW197" s="13" t="s">
        <v>39</v>
      </c>
      <c r="AX197" s="13" t="s">
        <v>80</v>
      </c>
      <c r="AY197" s="157" t="s">
        <v>163</v>
      </c>
    </row>
    <row r="198" spans="2:65" s="12" customFormat="1" ht="11.25">
      <c r="B198" s="149"/>
      <c r="D198" s="150" t="s">
        <v>173</v>
      </c>
      <c r="E198" s="151" t="s">
        <v>34</v>
      </c>
      <c r="F198" s="152" t="s">
        <v>222</v>
      </c>
      <c r="H198" s="151" t="s">
        <v>34</v>
      </c>
      <c r="I198" s="153"/>
      <c r="L198" s="149"/>
      <c r="M198" s="154"/>
      <c r="T198" s="155"/>
      <c r="AT198" s="151" t="s">
        <v>173</v>
      </c>
      <c r="AU198" s="151" t="s">
        <v>88</v>
      </c>
      <c r="AV198" s="12" t="s">
        <v>23</v>
      </c>
      <c r="AW198" s="12" t="s">
        <v>39</v>
      </c>
      <c r="AX198" s="12" t="s">
        <v>80</v>
      </c>
      <c r="AY198" s="151" t="s">
        <v>163</v>
      </c>
    </row>
    <row r="199" spans="2:65" s="13" customFormat="1" ht="11.25">
      <c r="B199" s="156"/>
      <c r="D199" s="150" t="s">
        <v>173</v>
      </c>
      <c r="E199" s="157" t="s">
        <v>34</v>
      </c>
      <c r="F199" s="158" t="s">
        <v>223</v>
      </c>
      <c r="H199" s="159">
        <v>-4.9732500000000002</v>
      </c>
      <c r="I199" s="160"/>
      <c r="L199" s="156"/>
      <c r="M199" s="161"/>
      <c r="T199" s="162"/>
      <c r="AT199" s="157" t="s">
        <v>173</v>
      </c>
      <c r="AU199" s="157" t="s">
        <v>88</v>
      </c>
      <c r="AV199" s="13" t="s">
        <v>88</v>
      </c>
      <c r="AW199" s="13" t="s">
        <v>39</v>
      </c>
      <c r="AX199" s="13" t="s">
        <v>80</v>
      </c>
      <c r="AY199" s="157" t="s">
        <v>163</v>
      </c>
    </row>
    <row r="200" spans="2:65" s="12" customFormat="1" ht="11.25">
      <c r="B200" s="149"/>
      <c r="D200" s="150" t="s">
        <v>173</v>
      </c>
      <c r="E200" s="151" t="s">
        <v>34</v>
      </c>
      <c r="F200" s="152" t="s">
        <v>241</v>
      </c>
      <c r="H200" s="151" t="s">
        <v>34</v>
      </c>
      <c r="I200" s="153"/>
      <c r="L200" s="149"/>
      <c r="M200" s="154"/>
      <c r="T200" s="155"/>
      <c r="AT200" s="151" t="s">
        <v>173</v>
      </c>
      <c r="AU200" s="151" t="s">
        <v>88</v>
      </c>
      <c r="AV200" s="12" t="s">
        <v>23</v>
      </c>
      <c r="AW200" s="12" t="s">
        <v>39</v>
      </c>
      <c r="AX200" s="12" t="s">
        <v>80</v>
      </c>
      <c r="AY200" s="151" t="s">
        <v>163</v>
      </c>
    </row>
    <row r="201" spans="2:65" s="13" customFormat="1" ht="11.25">
      <c r="B201" s="156"/>
      <c r="D201" s="150" t="s">
        <v>173</v>
      </c>
      <c r="E201" s="157" t="s">
        <v>34</v>
      </c>
      <c r="F201" s="158" t="s">
        <v>242</v>
      </c>
      <c r="H201" s="159">
        <v>33.75</v>
      </c>
      <c r="I201" s="160"/>
      <c r="L201" s="156"/>
      <c r="M201" s="161"/>
      <c r="T201" s="162"/>
      <c r="AT201" s="157" t="s">
        <v>173</v>
      </c>
      <c r="AU201" s="157" t="s">
        <v>88</v>
      </c>
      <c r="AV201" s="13" t="s">
        <v>88</v>
      </c>
      <c r="AW201" s="13" t="s">
        <v>39</v>
      </c>
      <c r="AX201" s="13" t="s">
        <v>80</v>
      </c>
      <c r="AY201" s="157" t="s">
        <v>163</v>
      </c>
    </row>
    <row r="202" spans="2:65" s="14" customFormat="1" ht="11.25">
      <c r="B202" s="163"/>
      <c r="D202" s="150" t="s">
        <v>173</v>
      </c>
      <c r="E202" s="164" t="s">
        <v>34</v>
      </c>
      <c r="F202" s="165" t="s">
        <v>182</v>
      </c>
      <c r="H202" s="166">
        <v>56.575749999999999</v>
      </c>
      <c r="I202" s="167"/>
      <c r="L202" s="163"/>
      <c r="M202" s="168"/>
      <c r="T202" s="169"/>
      <c r="AT202" s="164" t="s">
        <v>173</v>
      </c>
      <c r="AU202" s="164" t="s">
        <v>88</v>
      </c>
      <c r="AV202" s="14" t="s">
        <v>106</v>
      </c>
      <c r="AW202" s="14" t="s">
        <v>39</v>
      </c>
      <c r="AX202" s="14" t="s">
        <v>23</v>
      </c>
      <c r="AY202" s="164" t="s">
        <v>163</v>
      </c>
    </row>
    <row r="203" spans="2:65" s="1" customFormat="1" ht="37.9" customHeight="1">
      <c r="B203" s="33"/>
      <c r="C203" s="132" t="s">
        <v>248</v>
      </c>
      <c r="D203" s="132" t="s">
        <v>165</v>
      </c>
      <c r="E203" s="133" t="s">
        <v>249</v>
      </c>
      <c r="F203" s="134" t="s">
        <v>250</v>
      </c>
      <c r="G203" s="135" t="s">
        <v>185</v>
      </c>
      <c r="H203" s="136">
        <v>231.99299999999999</v>
      </c>
      <c r="I203" s="137"/>
      <c r="J203" s="138">
        <f>ROUND(I203*H203,2)</f>
        <v>0</v>
      </c>
      <c r="K203" s="134" t="s">
        <v>169</v>
      </c>
      <c r="L203" s="33"/>
      <c r="M203" s="139" t="s">
        <v>34</v>
      </c>
      <c r="N203" s="140" t="s">
        <v>51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106</v>
      </c>
      <c r="AT203" s="143" t="s">
        <v>165</v>
      </c>
      <c r="AU203" s="143" t="s">
        <v>88</v>
      </c>
      <c r="AY203" s="17" t="s">
        <v>163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23</v>
      </c>
      <c r="BK203" s="144">
        <f>ROUND(I203*H203,2)</f>
        <v>0</v>
      </c>
      <c r="BL203" s="17" t="s">
        <v>106</v>
      </c>
      <c r="BM203" s="143" t="s">
        <v>251</v>
      </c>
    </row>
    <row r="204" spans="2:65" s="1" customFormat="1" ht="11.25">
      <c r="B204" s="33"/>
      <c r="D204" s="145" t="s">
        <v>171</v>
      </c>
      <c r="F204" s="146" t="s">
        <v>252</v>
      </c>
      <c r="I204" s="147"/>
      <c r="L204" s="33"/>
      <c r="M204" s="148"/>
      <c r="T204" s="54"/>
      <c r="AT204" s="17" t="s">
        <v>171</v>
      </c>
      <c r="AU204" s="17" t="s">
        <v>88</v>
      </c>
    </row>
    <row r="205" spans="2:65" s="12" customFormat="1" ht="11.25">
      <c r="B205" s="149"/>
      <c r="D205" s="150" t="s">
        <v>173</v>
      </c>
      <c r="E205" s="151" t="s">
        <v>34</v>
      </c>
      <c r="F205" s="152" t="s">
        <v>253</v>
      </c>
      <c r="H205" s="151" t="s">
        <v>34</v>
      </c>
      <c r="I205" s="153"/>
      <c r="L205" s="149"/>
      <c r="M205" s="154"/>
      <c r="T205" s="155"/>
      <c r="AT205" s="151" t="s">
        <v>173</v>
      </c>
      <c r="AU205" s="151" t="s">
        <v>88</v>
      </c>
      <c r="AV205" s="12" t="s">
        <v>23</v>
      </c>
      <c r="AW205" s="12" t="s">
        <v>39</v>
      </c>
      <c r="AX205" s="12" t="s">
        <v>80</v>
      </c>
      <c r="AY205" s="151" t="s">
        <v>163</v>
      </c>
    </row>
    <row r="206" spans="2:65" s="13" customFormat="1" ht="11.25">
      <c r="B206" s="156"/>
      <c r="D206" s="150" t="s">
        <v>173</v>
      </c>
      <c r="E206" s="157" t="s">
        <v>34</v>
      </c>
      <c r="F206" s="158" t="s">
        <v>254</v>
      </c>
      <c r="H206" s="159">
        <v>231.99299999999999</v>
      </c>
      <c r="I206" s="160"/>
      <c r="L206" s="156"/>
      <c r="M206" s="161"/>
      <c r="T206" s="162"/>
      <c r="AT206" s="157" t="s">
        <v>173</v>
      </c>
      <c r="AU206" s="157" t="s">
        <v>88</v>
      </c>
      <c r="AV206" s="13" t="s">
        <v>88</v>
      </c>
      <c r="AW206" s="13" t="s">
        <v>39</v>
      </c>
      <c r="AX206" s="13" t="s">
        <v>23</v>
      </c>
      <c r="AY206" s="157" t="s">
        <v>163</v>
      </c>
    </row>
    <row r="207" spans="2:65" s="1" customFormat="1" ht="24.2" customHeight="1">
      <c r="B207" s="33"/>
      <c r="C207" s="132" t="s">
        <v>255</v>
      </c>
      <c r="D207" s="132" t="s">
        <v>165</v>
      </c>
      <c r="E207" s="133" t="s">
        <v>256</v>
      </c>
      <c r="F207" s="134" t="s">
        <v>257</v>
      </c>
      <c r="G207" s="135" t="s">
        <v>258</v>
      </c>
      <c r="H207" s="136">
        <v>405.988</v>
      </c>
      <c r="I207" s="137"/>
      <c r="J207" s="138">
        <f>ROUND(I207*H207,2)</f>
        <v>0</v>
      </c>
      <c r="K207" s="134" t="s">
        <v>169</v>
      </c>
      <c r="L207" s="33"/>
      <c r="M207" s="139" t="s">
        <v>34</v>
      </c>
      <c r="N207" s="140" t="s">
        <v>51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106</v>
      </c>
      <c r="AT207" s="143" t="s">
        <v>165</v>
      </c>
      <c r="AU207" s="143" t="s">
        <v>88</v>
      </c>
      <c r="AY207" s="17" t="s">
        <v>163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23</v>
      </c>
      <c r="BK207" s="144">
        <f>ROUND(I207*H207,2)</f>
        <v>0</v>
      </c>
      <c r="BL207" s="17" t="s">
        <v>106</v>
      </c>
      <c r="BM207" s="143" t="s">
        <v>259</v>
      </c>
    </row>
    <row r="208" spans="2:65" s="1" customFormat="1" ht="11.25">
      <c r="B208" s="33"/>
      <c r="D208" s="145" t="s">
        <v>171</v>
      </c>
      <c r="F208" s="146" t="s">
        <v>260</v>
      </c>
      <c r="I208" s="147"/>
      <c r="L208" s="33"/>
      <c r="M208" s="148"/>
      <c r="T208" s="54"/>
      <c r="AT208" s="17" t="s">
        <v>171</v>
      </c>
      <c r="AU208" s="17" t="s">
        <v>88</v>
      </c>
    </row>
    <row r="209" spans="2:65" s="12" customFormat="1" ht="11.25">
      <c r="B209" s="149"/>
      <c r="D209" s="150" t="s">
        <v>173</v>
      </c>
      <c r="E209" s="151" t="s">
        <v>34</v>
      </c>
      <c r="F209" s="152" t="s">
        <v>261</v>
      </c>
      <c r="H209" s="151" t="s">
        <v>34</v>
      </c>
      <c r="I209" s="153"/>
      <c r="L209" s="149"/>
      <c r="M209" s="154"/>
      <c r="T209" s="155"/>
      <c r="AT209" s="151" t="s">
        <v>173</v>
      </c>
      <c r="AU209" s="151" t="s">
        <v>88</v>
      </c>
      <c r="AV209" s="12" t="s">
        <v>23</v>
      </c>
      <c r="AW209" s="12" t="s">
        <v>39</v>
      </c>
      <c r="AX209" s="12" t="s">
        <v>80</v>
      </c>
      <c r="AY209" s="151" t="s">
        <v>163</v>
      </c>
    </row>
    <row r="210" spans="2:65" s="13" customFormat="1" ht="11.25">
      <c r="B210" s="156"/>
      <c r="D210" s="150" t="s">
        <v>173</v>
      </c>
      <c r="E210" s="157" t="s">
        <v>34</v>
      </c>
      <c r="F210" s="158" t="s">
        <v>262</v>
      </c>
      <c r="H210" s="159">
        <v>405.98775000000001</v>
      </c>
      <c r="I210" s="160"/>
      <c r="L210" s="156"/>
      <c r="M210" s="161"/>
      <c r="T210" s="162"/>
      <c r="AT210" s="157" t="s">
        <v>173</v>
      </c>
      <c r="AU210" s="157" t="s">
        <v>88</v>
      </c>
      <c r="AV210" s="13" t="s">
        <v>88</v>
      </c>
      <c r="AW210" s="13" t="s">
        <v>39</v>
      </c>
      <c r="AX210" s="13" t="s">
        <v>23</v>
      </c>
      <c r="AY210" s="157" t="s">
        <v>163</v>
      </c>
    </row>
    <row r="211" spans="2:65" s="1" customFormat="1" ht="33" customHeight="1">
      <c r="B211" s="33"/>
      <c r="C211" s="132" t="s">
        <v>263</v>
      </c>
      <c r="D211" s="132" t="s">
        <v>165</v>
      </c>
      <c r="E211" s="133" t="s">
        <v>264</v>
      </c>
      <c r="F211" s="134" t="s">
        <v>265</v>
      </c>
      <c r="G211" s="135" t="s">
        <v>168</v>
      </c>
      <c r="H211" s="136">
        <v>225</v>
      </c>
      <c r="I211" s="137"/>
      <c r="J211" s="138">
        <f>ROUND(I211*H211,2)</f>
        <v>0</v>
      </c>
      <c r="K211" s="134" t="s">
        <v>169</v>
      </c>
      <c r="L211" s="33"/>
      <c r="M211" s="139" t="s">
        <v>34</v>
      </c>
      <c r="N211" s="140" t="s">
        <v>51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106</v>
      </c>
      <c r="AT211" s="143" t="s">
        <v>165</v>
      </c>
      <c r="AU211" s="143" t="s">
        <v>88</v>
      </c>
      <c r="AY211" s="17" t="s">
        <v>163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23</v>
      </c>
      <c r="BK211" s="144">
        <f>ROUND(I211*H211,2)</f>
        <v>0</v>
      </c>
      <c r="BL211" s="17" t="s">
        <v>106</v>
      </c>
      <c r="BM211" s="143" t="s">
        <v>266</v>
      </c>
    </row>
    <row r="212" spans="2:65" s="1" customFormat="1" ht="11.25">
      <c r="B212" s="33"/>
      <c r="D212" s="145" t="s">
        <v>171</v>
      </c>
      <c r="F212" s="146" t="s">
        <v>267</v>
      </c>
      <c r="I212" s="147"/>
      <c r="L212" s="33"/>
      <c r="M212" s="148"/>
      <c r="T212" s="54"/>
      <c r="AT212" s="17" t="s">
        <v>171</v>
      </c>
      <c r="AU212" s="17" t="s">
        <v>88</v>
      </c>
    </row>
    <row r="213" spans="2:65" s="12" customFormat="1" ht="11.25">
      <c r="B213" s="149"/>
      <c r="D213" s="150" t="s">
        <v>173</v>
      </c>
      <c r="E213" s="151" t="s">
        <v>34</v>
      </c>
      <c r="F213" s="152" t="s">
        <v>268</v>
      </c>
      <c r="H213" s="151" t="s">
        <v>34</v>
      </c>
      <c r="I213" s="153"/>
      <c r="L213" s="149"/>
      <c r="M213" s="154"/>
      <c r="T213" s="155"/>
      <c r="AT213" s="151" t="s">
        <v>173</v>
      </c>
      <c r="AU213" s="151" t="s">
        <v>88</v>
      </c>
      <c r="AV213" s="12" t="s">
        <v>23</v>
      </c>
      <c r="AW213" s="12" t="s">
        <v>39</v>
      </c>
      <c r="AX213" s="12" t="s">
        <v>80</v>
      </c>
      <c r="AY213" s="151" t="s">
        <v>163</v>
      </c>
    </row>
    <row r="214" spans="2:65" s="13" customFormat="1" ht="11.25">
      <c r="B214" s="156"/>
      <c r="D214" s="150" t="s">
        <v>173</v>
      </c>
      <c r="E214" s="157" t="s">
        <v>34</v>
      </c>
      <c r="F214" s="158" t="s">
        <v>269</v>
      </c>
      <c r="H214" s="159">
        <v>225</v>
      </c>
      <c r="I214" s="160"/>
      <c r="L214" s="156"/>
      <c r="M214" s="161"/>
      <c r="T214" s="162"/>
      <c r="AT214" s="157" t="s">
        <v>173</v>
      </c>
      <c r="AU214" s="157" t="s">
        <v>88</v>
      </c>
      <c r="AV214" s="13" t="s">
        <v>88</v>
      </c>
      <c r="AW214" s="13" t="s">
        <v>39</v>
      </c>
      <c r="AX214" s="13" t="s">
        <v>23</v>
      </c>
      <c r="AY214" s="157" t="s">
        <v>163</v>
      </c>
    </row>
    <row r="215" spans="2:65" s="1" customFormat="1" ht="16.5" customHeight="1">
      <c r="B215" s="33"/>
      <c r="C215" s="132" t="s">
        <v>270</v>
      </c>
      <c r="D215" s="132" t="s">
        <v>165</v>
      </c>
      <c r="E215" s="133" t="s">
        <v>271</v>
      </c>
      <c r="F215" s="134" t="s">
        <v>272</v>
      </c>
      <c r="G215" s="135" t="s">
        <v>168</v>
      </c>
      <c r="H215" s="136">
        <v>686</v>
      </c>
      <c r="I215" s="137"/>
      <c r="J215" s="138">
        <f>ROUND(I215*H215,2)</f>
        <v>0</v>
      </c>
      <c r="K215" s="134" t="s">
        <v>169</v>
      </c>
      <c r="L215" s="33"/>
      <c r="M215" s="139" t="s">
        <v>34</v>
      </c>
      <c r="N215" s="140" t="s">
        <v>51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106</v>
      </c>
      <c r="AT215" s="143" t="s">
        <v>165</v>
      </c>
      <c r="AU215" s="143" t="s">
        <v>88</v>
      </c>
      <c r="AY215" s="17" t="s">
        <v>163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23</v>
      </c>
      <c r="BK215" s="144">
        <f>ROUND(I215*H215,2)</f>
        <v>0</v>
      </c>
      <c r="BL215" s="17" t="s">
        <v>106</v>
      </c>
      <c r="BM215" s="143" t="s">
        <v>273</v>
      </c>
    </row>
    <row r="216" spans="2:65" s="1" customFormat="1" ht="11.25">
      <c r="B216" s="33"/>
      <c r="D216" s="145" t="s">
        <v>171</v>
      </c>
      <c r="F216" s="146" t="s">
        <v>274</v>
      </c>
      <c r="I216" s="147"/>
      <c r="L216" s="33"/>
      <c r="M216" s="148"/>
      <c r="T216" s="54"/>
      <c r="AT216" s="17" t="s">
        <v>171</v>
      </c>
      <c r="AU216" s="17" t="s">
        <v>88</v>
      </c>
    </row>
    <row r="217" spans="2:65" s="12" customFormat="1" ht="11.25">
      <c r="B217" s="149"/>
      <c r="D217" s="150" t="s">
        <v>173</v>
      </c>
      <c r="E217" s="151" t="s">
        <v>34</v>
      </c>
      <c r="F217" s="152" t="s">
        <v>275</v>
      </c>
      <c r="H217" s="151" t="s">
        <v>34</v>
      </c>
      <c r="I217" s="153"/>
      <c r="L217" s="149"/>
      <c r="M217" s="154"/>
      <c r="T217" s="155"/>
      <c r="AT217" s="151" t="s">
        <v>173</v>
      </c>
      <c r="AU217" s="151" t="s">
        <v>88</v>
      </c>
      <c r="AV217" s="12" t="s">
        <v>23</v>
      </c>
      <c r="AW217" s="12" t="s">
        <v>39</v>
      </c>
      <c r="AX217" s="12" t="s">
        <v>80</v>
      </c>
      <c r="AY217" s="151" t="s">
        <v>163</v>
      </c>
    </row>
    <row r="218" spans="2:65" s="12" customFormat="1" ht="11.25">
      <c r="B218" s="149"/>
      <c r="D218" s="150" t="s">
        <v>173</v>
      </c>
      <c r="E218" s="151" t="s">
        <v>34</v>
      </c>
      <c r="F218" s="152" t="s">
        <v>276</v>
      </c>
      <c r="H218" s="151" t="s">
        <v>34</v>
      </c>
      <c r="I218" s="153"/>
      <c r="L218" s="149"/>
      <c r="M218" s="154"/>
      <c r="T218" s="155"/>
      <c r="AT218" s="151" t="s">
        <v>173</v>
      </c>
      <c r="AU218" s="151" t="s">
        <v>88</v>
      </c>
      <c r="AV218" s="12" t="s">
        <v>23</v>
      </c>
      <c r="AW218" s="12" t="s">
        <v>39</v>
      </c>
      <c r="AX218" s="12" t="s">
        <v>80</v>
      </c>
      <c r="AY218" s="151" t="s">
        <v>163</v>
      </c>
    </row>
    <row r="219" spans="2:65" s="13" customFormat="1" ht="11.25">
      <c r="B219" s="156"/>
      <c r="D219" s="150" t="s">
        <v>173</v>
      </c>
      <c r="E219" s="157" t="s">
        <v>34</v>
      </c>
      <c r="F219" s="158" t="s">
        <v>277</v>
      </c>
      <c r="H219" s="159">
        <v>48</v>
      </c>
      <c r="I219" s="160"/>
      <c r="L219" s="156"/>
      <c r="M219" s="161"/>
      <c r="T219" s="162"/>
      <c r="AT219" s="157" t="s">
        <v>173</v>
      </c>
      <c r="AU219" s="157" t="s">
        <v>88</v>
      </c>
      <c r="AV219" s="13" t="s">
        <v>88</v>
      </c>
      <c r="AW219" s="13" t="s">
        <v>39</v>
      </c>
      <c r="AX219" s="13" t="s">
        <v>80</v>
      </c>
      <c r="AY219" s="157" t="s">
        <v>163</v>
      </c>
    </row>
    <row r="220" spans="2:65" s="12" customFormat="1" ht="11.25">
      <c r="B220" s="149"/>
      <c r="D220" s="150" t="s">
        <v>173</v>
      </c>
      <c r="E220" s="151" t="s">
        <v>34</v>
      </c>
      <c r="F220" s="152" t="s">
        <v>278</v>
      </c>
      <c r="H220" s="151" t="s">
        <v>34</v>
      </c>
      <c r="I220" s="153"/>
      <c r="L220" s="149"/>
      <c r="M220" s="154"/>
      <c r="T220" s="155"/>
      <c r="AT220" s="151" t="s">
        <v>173</v>
      </c>
      <c r="AU220" s="151" t="s">
        <v>88</v>
      </c>
      <c r="AV220" s="12" t="s">
        <v>23</v>
      </c>
      <c r="AW220" s="12" t="s">
        <v>39</v>
      </c>
      <c r="AX220" s="12" t="s">
        <v>80</v>
      </c>
      <c r="AY220" s="151" t="s">
        <v>163</v>
      </c>
    </row>
    <row r="221" spans="2:65" s="12" customFormat="1" ht="11.25">
      <c r="B221" s="149"/>
      <c r="D221" s="150" t="s">
        <v>173</v>
      </c>
      <c r="E221" s="151" t="s">
        <v>34</v>
      </c>
      <c r="F221" s="152" t="s">
        <v>279</v>
      </c>
      <c r="H221" s="151" t="s">
        <v>34</v>
      </c>
      <c r="I221" s="153"/>
      <c r="L221" s="149"/>
      <c r="M221" s="154"/>
      <c r="T221" s="155"/>
      <c r="AT221" s="151" t="s">
        <v>173</v>
      </c>
      <c r="AU221" s="151" t="s">
        <v>88</v>
      </c>
      <c r="AV221" s="12" t="s">
        <v>23</v>
      </c>
      <c r="AW221" s="12" t="s">
        <v>39</v>
      </c>
      <c r="AX221" s="12" t="s">
        <v>80</v>
      </c>
      <c r="AY221" s="151" t="s">
        <v>163</v>
      </c>
    </row>
    <row r="222" spans="2:65" s="12" customFormat="1" ht="11.25">
      <c r="B222" s="149"/>
      <c r="D222" s="150" t="s">
        <v>173</v>
      </c>
      <c r="E222" s="151" t="s">
        <v>34</v>
      </c>
      <c r="F222" s="152" t="s">
        <v>280</v>
      </c>
      <c r="H222" s="151" t="s">
        <v>34</v>
      </c>
      <c r="I222" s="153"/>
      <c r="L222" s="149"/>
      <c r="M222" s="154"/>
      <c r="T222" s="155"/>
      <c r="AT222" s="151" t="s">
        <v>173</v>
      </c>
      <c r="AU222" s="151" t="s">
        <v>88</v>
      </c>
      <c r="AV222" s="12" t="s">
        <v>23</v>
      </c>
      <c r="AW222" s="12" t="s">
        <v>39</v>
      </c>
      <c r="AX222" s="12" t="s">
        <v>80</v>
      </c>
      <c r="AY222" s="151" t="s">
        <v>163</v>
      </c>
    </row>
    <row r="223" spans="2:65" s="13" customFormat="1" ht="11.25">
      <c r="B223" s="156"/>
      <c r="D223" s="150" t="s">
        <v>173</v>
      </c>
      <c r="E223" s="157" t="s">
        <v>34</v>
      </c>
      <c r="F223" s="158" t="s">
        <v>281</v>
      </c>
      <c r="H223" s="159">
        <v>442</v>
      </c>
      <c r="I223" s="160"/>
      <c r="L223" s="156"/>
      <c r="M223" s="161"/>
      <c r="T223" s="162"/>
      <c r="AT223" s="157" t="s">
        <v>173</v>
      </c>
      <c r="AU223" s="157" t="s">
        <v>88</v>
      </c>
      <c r="AV223" s="13" t="s">
        <v>88</v>
      </c>
      <c r="AW223" s="13" t="s">
        <v>39</v>
      </c>
      <c r="AX223" s="13" t="s">
        <v>80</v>
      </c>
      <c r="AY223" s="157" t="s">
        <v>163</v>
      </c>
    </row>
    <row r="224" spans="2:65" s="12" customFormat="1" ht="11.25">
      <c r="B224" s="149"/>
      <c r="D224" s="150" t="s">
        <v>173</v>
      </c>
      <c r="E224" s="151" t="s">
        <v>34</v>
      </c>
      <c r="F224" s="152" t="s">
        <v>282</v>
      </c>
      <c r="H224" s="151" t="s">
        <v>34</v>
      </c>
      <c r="I224" s="153"/>
      <c r="L224" s="149"/>
      <c r="M224" s="154"/>
      <c r="T224" s="155"/>
      <c r="AT224" s="151" t="s">
        <v>173</v>
      </c>
      <c r="AU224" s="151" t="s">
        <v>88</v>
      </c>
      <c r="AV224" s="12" t="s">
        <v>23</v>
      </c>
      <c r="AW224" s="12" t="s">
        <v>39</v>
      </c>
      <c r="AX224" s="12" t="s">
        <v>80</v>
      </c>
      <c r="AY224" s="151" t="s">
        <v>163</v>
      </c>
    </row>
    <row r="225" spans="2:65" s="12" customFormat="1" ht="11.25">
      <c r="B225" s="149"/>
      <c r="D225" s="150" t="s">
        <v>173</v>
      </c>
      <c r="E225" s="151" t="s">
        <v>34</v>
      </c>
      <c r="F225" s="152" t="s">
        <v>283</v>
      </c>
      <c r="H225" s="151" t="s">
        <v>34</v>
      </c>
      <c r="I225" s="153"/>
      <c r="L225" s="149"/>
      <c r="M225" s="154"/>
      <c r="T225" s="155"/>
      <c r="AT225" s="151" t="s">
        <v>173</v>
      </c>
      <c r="AU225" s="151" t="s">
        <v>88</v>
      </c>
      <c r="AV225" s="12" t="s">
        <v>23</v>
      </c>
      <c r="AW225" s="12" t="s">
        <v>39</v>
      </c>
      <c r="AX225" s="12" t="s">
        <v>80</v>
      </c>
      <c r="AY225" s="151" t="s">
        <v>163</v>
      </c>
    </row>
    <row r="226" spans="2:65" s="13" customFormat="1" ht="11.25">
      <c r="B226" s="156"/>
      <c r="D226" s="150" t="s">
        <v>173</v>
      </c>
      <c r="E226" s="157" t="s">
        <v>34</v>
      </c>
      <c r="F226" s="158" t="s">
        <v>284</v>
      </c>
      <c r="H226" s="159">
        <v>14</v>
      </c>
      <c r="I226" s="160"/>
      <c r="L226" s="156"/>
      <c r="M226" s="161"/>
      <c r="T226" s="162"/>
      <c r="AT226" s="157" t="s">
        <v>173</v>
      </c>
      <c r="AU226" s="157" t="s">
        <v>88</v>
      </c>
      <c r="AV226" s="13" t="s">
        <v>88</v>
      </c>
      <c r="AW226" s="13" t="s">
        <v>39</v>
      </c>
      <c r="AX226" s="13" t="s">
        <v>80</v>
      </c>
      <c r="AY226" s="157" t="s">
        <v>163</v>
      </c>
    </row>
    <row r="227" spans="2:65" s="12" customFormat="1" ht="11.25">
      <c r="B227" s="149"/>
      <c r="D227" s="150" t="s">
        <v>173</v>
      </c>
      <c r="E227" s="151" t="s">
        <v>34</v>
      </c>
      <c r="F227" s="152" t="s">
        <v>285</v>
      </c>
      <c r="H227" s="151" t="s">
        <v>34</v>
      </c>
      <c r="I227" s="153"/>
      <c r="L227" s="149"/>
      <c r="M227" s="154"/>
      <c r="T227" s="155"/>
      <c r="AT227" s="151" t="s">
        <v>173</v>
      </c>
      <c r="AU227" s="151" t="s">
        <v>88</v>
      </c>
      <c r="AV227" s="12" t="s">
        <v>23</v>
      </c>
      <c r="AW227" s="12" t="s">
        <v>39</v>
      </c>
      <c r="AX227" s="12" t="s">
        <v>80</v>
      </c>
      <c r="AY227" s="151" t="s">
        <v>163</v>
      </c>
    </row>
    <row r="228" spans="2:65" s="12" customFormat="1" ht="11.25">
      <c r="B228" s="149"/>
      <c r="D228" s="150" t="s">
        <v>173</v>
      </c>
      <c r="E228" s="151" t="s">
        <v>34</v>
      </c>
      <c r="F228" s="152" t="s">
        <v>286</v>
      </c>
      <c r="H228" s="151" t="s">
        <v>34</v>
      </c>
      <c r="I228" s="153"/>
      <c r="L228" s="149"/>
      <c r="M228" s="154"/>
      <c r="T228" s="155"/>
      <c r="AT228" s="151" t="s">
        <v>173</v>
      </c>
      <c r="AU228" s="151" t="s">
        <v>88</v>
      </c>
      <c r="AV228" s="12" t="s">
        <v>23</v>
      </c>
      <c r="AW228" s="12" t="s">
        <v>39</v>
      </c>
      <c r="AX228" s="12" t="s">
        <v>80</v>
      </c>
      <c r="AY228" s="151" t="s">
        <v>163</v>
      </c>
    </row>
    <row r="229" spans="2:65" s="13" customFormat="1" ht="11.25">
      <c r="B229" s="156"/>
      <c r="D229" s="150" t="s">
        <v>173</v>
      </c>
      <c r="E229" s="157" t="s">
        <v>34</v>
      </c>
      <c r="F229" s="158" t="s">
        <v>287</v>
      </c>
      <c r="H229" s="159">
        <v>8</v>
      </c>
      <c r="I229" s="160"/>
      <c r="L229" s="156"/>
      <c r="M229" s="161"/>
      <c r="T229" s="162"/>
      <c r="AT229" s="157" t="s">
        <v>173</v>
      </c>
      <c r="AU229" s="157" t="s">
        <v>88</v>
      </c>
      <c r="AV229" s="13" t="s">
        <v>88</v>
      </c>
      <c r="AW229" s="13" t="s">
        <v>39</v>
      </c>
      <c r="AX229" s="13" t="s">
        <v>80</v>
      </c>
      <c r="AY229" s="157" t="s">
        <v>163</v>
      </c>
    </row>
    <row r="230" spans="2:65" s="12" customFormat="1" ht="11.25">
      <c r="B230" s="149"/>
      <c r="D230" s="150" t="s">
        <v>173</v>
      </c>
      <c r="E230" s="151" t="s">
        <v>34</v>
      </c>
      <c r="F230" s="152" t="s">
        <v>278</v>
      </c>
      <c r="H230" s="151" t="s">
        <v>34</v>
      </c>
      <c r="I230" s="153"/>
      <c r="L230" s="149"/>
      <c r="M230" s="154"/>
      <c r="T230" s="155"/>
      <c r="AT230" s="151" t="s">
        <v>173</v>
      </c>
      <c r="AU230" s="151" t="s">
        <v>88</v>
      </c>
      <c r="AV230" s="12" t="s">
        <v>23</v>
      </c>
      <c r="AW230" s="12" t="s">
        <v>39</v>
      </c>
      <c r="AX230" s="12" t="s">
        <v>80</v>
      </c>
      <c r="AY230" s="151" t="s">
        <v>163</v>
      </c>
    </row>
    <row r="231" spans="2:65" s="12" customFormat="1" ht="11.25">
      <c r="B231" s="149"/>
      <c r="D231" s="150" t="s">
        <v>173</v>
      </c>
      <c r="E231" s="151" t="s">
        <v>34</v>
      </c>
      <c r="F231" s="152" t="s">
        <v>288</v>
      </c>
      <c r="H231" s="151" t="s">
        <v>34</v>
      </c>
      <c r="I231" s="153"/>
      <c r="L231" s="149"/>
      <c r="M231" s="154"/>
      <c r="T231" s="155"/>
      <c r="AT231" s="151" t="s">
        <v>173</v>
      </c>
      <c r="AU231" s="151" t="s">
        <v>88</v>
      </c>
      <c r="AV231" s="12" t="s">
        <v>23</v>
      </c>
      <c r="AW231" s="12" t="s">
        <v>39</v>
      </c>
      <c r="AX231" s="12" t="s">
        <v>80</v>
      </c>
      <c r="AY231" s="151" t="s">
        <v>163</v>
      </c>
    </row>
    <row r="232" spans="2:65" s="13" customFormat="1" ht="11.25">
      <c r="B232" s="156"/>
      <c r="D232" s="150" t="s">
        <v>173</v>
      </c>
      <c r="E232" s="157" t="s">
        <v>34</v>
      </c>
      <c r="F232" s="158" t="s">
        <v>289</v>
      </c>
      <c r="H232" s="159">
        <v>87</v>
      </c>
      <c r="I232" s="160"/>
      <c r="L232" s="156"/>
      <c r="M232" s="161"/>
      <c r="T232" s="162"/>
      <c r="AT232" s="157" t="s">
        <v>173</v>
      </c>
      <c r="AU232" s="157" t="s">
        <v>88</v>
      </c>
      <c r="AV232" s="13" t="s">
        <v>88</v>
      </c>
      <c r="AW232" s="13" t="s">
        <v>39</v>
      </c>
      <c r="AX232" s="13" t="s">
        <v>80</v>
      </c>
      <c r="AY232" s="157" t="s">
        <v>163</v>
      </c>
    </row>
    <row r="233" spans="2:65" s="12" customFormat="1" ht="11.25">
      <c r="B233" s="149"/>
      <c r="D233" s="150" t="s">
        <v>173</v>
      </c>
      <c r="E233" s="151" t="s">
        <v>34</v>
      </c>
      <c r="F233" s="152" t="s">
        <v>290</v>
      </c>
      <c r="H233" s="151" t="s">
        <v>34</v>
      </c>
      <c r="I233" s="153"/>
      <c r="L233" s="149"/>
      <c r="M233" s="154"/>
      <c r="T233" s="155"/>
      <c r="AT233" s="151" t="s">
        <v>173</v>
      </c>
      <c r="AU233" s="151" t="s">
        <v>88</v>
      </c>
      <c r="AV233" s="12" t="s">
        <v>23</v>
      </c>
      <c r="AW233" s="12" t="s">
        <v>39</v>
      </c>
      <c r="AX233" s="12" t="s">
        <v>80</v>
      </c>
      <c r="AY233" s="151" t="s">
        <v>163</v>
      </c>
    </row>
    <row r="234" spans="2:65" s="13" customFormat="1" ht="11.25">
      <c r="B234" s="156"/>
      <c r="D234" s="150" t="s">
        <v>173</v>
      </c>
      <c r="E234" s="157" t="s">
        <v>34</v>
      </c>
      <c r="F234" s="158" t="s">
        <v>291</v>
      </c>
      <c r="H234" s="159">
        <v>29</v>
      </c>
      <c r="I234" s="160"/>
      <c r="L234" s="156"/>
      <c r="M234" s="161"/>
      <c r="T234" s="162"/>
      <c r="AT234" s="157" t="s">
        <v>173</v>
      </c>
      <c r="AU234" s="157" t="s">
        <v>88</v>
      </c>
      <c r="AV234" s="13" t="s">
        <v>88</v>
      </c>
      <c r="AW234" s="13" t="s">
        <v>39</v>
      </c>
      <c r="AX234" s="13" t="s">
        <v>80</v>
      </c>
      <c r="AY234" s="157" t="s">
        <v>163</v>
      </c>
    </row>
    <row r="235" spans="2:65" s="12" customFormat="1" ht="11.25">
      <c r="B235" s="149"/>
      <c r="D235" s="150" t="s">
        <v>173</v>
      </c>
      <c r="E235" s="151" t="s">
        <v>34</v>
      </c>
      <c r="F235" s="152" t="s">
        <v>292</v>
      </c>
      <c r="H235" s="151" t="s">
        <v>34</v>
      </c>
      <c r="I235" s="153"/>
      <c r="L235" s="149"/>
      <c r="M235" s="154"/>
      <c r="T235" s="155"/>
      <c r="AT235" s="151" t="s">
        <v>173</v>
      </c>
      <c r="AU235" s="151" t="s">
        <v>88</v>
      </c>
      <c r="AV235" s="12" t="s">
        <v>23</v>
      </c>
      <c r="AW235" s="12" t="s">
        <v>39</v>
      </c>
      <c r="AX235" s="12" t="s">
        <v>80</v>
      </c>
      <c r="AY235" s="151" t="s">
        <v>163</v>
      </c>
    </row>
    <row r="236" spans="2:65" s="13" customFormat="1" ht="11.25">
      <c r="B236" s="156"/>
      <c r="D236" s="150" t="s">
        <v>173</v>
      </c>
      <c r="E236" s="157" t="s">
        <v>34</v>
      </c>
      <c r="F236" s="158" t="s">
        <v>293</v>
      </c>
      <c r="H236" s="159">
        <v>45</v>
      </c>
      <c r="I236" s="160"/>
      <c r="L236" s="156"/>
      <c r="M236" s="161"/>
      <c r="T236" s="162"/>
      <c r="AT236" s="157" t="s">
        <v>173</v>
      </c>
      <c r="AU236" s="157" t="s">
        <v>88</v>
      </c>
      <c r="AV236" s="13" t="s">
        <v>88</v>
      </c>
      <c r="AW236" s="13" t="s">
        <v>39</v>
      </c>
      <c r="AX236" s="13" t="s">
        <v>80</v>
      </c>
      <c r="AY236" s="157" t="s">
        <v>163</v>
      </c>
    </row>
    <row r="237" spans="2:65" s="12" customFormat="1" ht="11.25">
      <c r="B237" s="149"/>
      <c r="D237" s="150" t="s">
        <v>173</v>
      </c>
      <c r="E237" s="151" t="s">
        <v>34</v>
      </c>
      <c r="F237" s="152" t="s">
        <v>294</v>
      </c>
      <c r="H237" s="151" t="s">
        <v>34</v>
      </c>
      <c r="I237" s="153"/>
      <c r="L237" s="149"/>
      <c r="M237" s="154"/>
      <c r="T237" s="155"/>
      <c r="AT237" s="151" t="s">
        <v>173</v>
      </c>
      <c r="AU237" s="151" t="s">
        <v>88</v>
      </c>
      <c r="AV237" s="12" t="s">
        <v>23</v>
      </c>
      <c r="AW237" s="12" t="s">
        <v>39</v>
      </c>
      <c r="AX237" s="12" t="s">
        <v>80</v>
      </c>
      <c r="AY237" s="151" t="s">
        <v>163</v>
      </c>
    </row>
    <row r="238" spans="2:65" s="13" customFormat="1" ht="11.25">
      <c r="B238" s="156"/>
      <c r="D238" s="150" t="s">
        <v>173</v>
      </c>
      <c r="E238" s="157" t="s">
        <v>34</v>
      </c>
      <c r="F238" s="158" t="s">
        <v>295</v>
      </c>
      <c r="H238" s="159">
        <v>13</v>
      </c>
      <c r="I238" s="160"/>
      <c r="L238" s="156"/>
      <c r="M238" s="161"/>
      <c r="T238" s="162"/>
      <c r="AT238" s="157" t="s">
        <v>173</v>
      </c>
      <c r="AU238" s="157" t="s">
        <v>88</v>
      </c>
      <c r="AV238" s="13" t="s">
        <v>88</v>
      </c>
      <c r="AW238" s="13" t="s">
        <v>39</v>
      </c>
      <c r="AX238" s="13" t="s">
        <v>80</v>
      </c>
      <c r="AY238" s="157" t="s">
        <v>163</v>
      </c>
    </row>
    <row r="239" spans="2:65" s="14" customFormat="1" ht="11.25">
      <c r="B239" s="163"/>
      <c r="D239" s="150" t="s">
        <v>173</v>
      </c>
      <c r="E239" s="164" t="s">
        <v>34</v>
      </c>
      <c r="F239" s="165" t="s">
        <v>182</v>
      </c>
      <c r="H239" s="166">
        <v>686</v>
      </c>
      <c r="I239" s="167"/>
      <c r="L239" s="163"/>
      <c r="M239" s="168"/>
      <c r="T239" s="169"/>
      <c r="AT239" s="164" t="s">
        <v>173</v>
      </c>
      <c r="AU239" s="164" t="s">
        <v>88</v>
      </c>
      <c r="AV239" s="14" t="s">
        <v>106</v>
      </c>
      <c r="AW239" s="14" t="s">
        <v>39</v>
      </c>
      <c r="AX239" s="14" t="s">
        <v>23</v>
      </c>
      <c r="AY239" s="164" t="s">
        <v>163</v>
      </c>
    </row>
    <row r="240" spans="2:65" s="1" customFormat="1" ht="24.2" customHeight="1">
      <c r="B240" s="33"/>
      <c r="C240" s="132" t="s">
        <v>296</v>
      </c>
      <c r="D240" s="132" t="s">
        <v>165</v>
      </c>
      <c r="E240" s="133" t="s">
        <v>297</v>
      </c>
      <c r="F240" s="134" t="s">
        <v>298</v>
      </c>
      <c r="G240" s="135" t="s">
        <v>168</v>
      </c>
      <c r="H240" s="136">
        <v>225</v>
      </c>
      <c r="I240" s="137"/>
      <c r="J240" s="138">
        <f>ROUND(I240*H240,2)</f>
        <v>0</v>
      </c>
      <c r="K240" s="134" t="s">
        <v>169</v>
      </c>
      <c r="L240" s="33"/>
      <c r="M240" s="139" t="s">
        <v>34</v>
      </c>
      <c r="N240" s="140" t="s">
        <v>51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106</v>
      </c>
      <c r="AT240" s="143" t="s">
        <v>165</v>
      </c>
      <c r="AU240" s="143" t="s">
        <v>88</v>
      </c>
      <c r="AY240" s="17" t="s">
        <v>163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23</v>
      </c>
      <c r="BK240" s="144">
        <f>ROUND(I240*H240,2)</f>
        <v>0</v>
      </c>
      <c r="BL240" s="17" t="s">
        <v>106</v>
      </c>
      <c r="BM240" s="143" t="s">
        <v>299</v>
      </c>
    </row>
    <row r="241" spans="2:65" s="1" customFormat="1" ht="11.25">
      <c r="B241" s="33"/>
      <c r="D241" s="145" t="s">
        <v>171</v>
      </c>
      <c r="F241" s="146" t="s">
        <v>300</v>
      </c>
      <c r="I241" s="147"/>
      <c r="L241" s="33"/>
      <c r="M241" s="148"/>
      <c r="T241" s="54"/>
      <c r="AT241" s="17" t="s">
        <v>171</v>
      </c>
      <c r="AU241" s="17" t="s">
        <v>88</v>
      </c>
    </row>
    <row r="242" spans="2:65" s="12" customFormat="1" ht="11.25">
      <c r="B242" s="149"/>
      <c r="D242" s="150" t="s">
        <v>173</v>
      </c>
      <c r="E242" s="151" t="s">
        <v>34</v>
      </c>
      <c r="F242" s="152" t="s">
        <v>301</v>
      </c>
      <c r="H242" s="151" t="s">
        <v>34</v>
      </c>
      <c r="I242" s="153"/>
      <c r="L242" s="149"/>
      <c r="M242" s="154"/>
      <c r="T242" s="155"/>
      <c r="AT242" s="151" t="s">
        <v>173</v>
      </c>
      <c r="AU242" s="151" t="s">
        <v>88</v>
      </c>
      <c r="AV242" s="12" t="s">
        <v>23</v>
      </c>
      <c r="AW242" s="12" t="s">
        <v>39</v>
      </c>
      <c r="AX242" s="12" t="s">
        <v>80</v>
      </c>
      <c r="AY242" s="151" t="s">
        <v>163</v>
      </c>
    </row>
    <row r="243" spans="2:65" s="13" customFormat="1" ht="11.25">
      <c r="B243" s="156"/>
      <c r="D243" s="150" t="s">
        <v>173</v>
      </c>
      <c r="E243" s="157" t="s">
        <v>34</v>
      </c>
      <c r="F243" s="158" t="s">
        <v>269</v>
      </c>
      <c r="H243" s="159">
        <v>225</v>
      </c>
      <c r="I243" s="160"/>
      <c r="L243" s="156"/>
      <c r="M243" s="161"/>
      <c r="T243" s="162"/>
      <c r="AT243" s="157" t="s">
        <v>173</v>
      </c>
      <c r="AU243" s="157" t="s">
        <v>88</v>
      </c>
      <c r="AV243" s="13" t="s">
        <v>88</v>
      </c>
      <c r="AW243" s="13" t="s">
        <v>39</v>
      </c>
      <c r="AX243" s="13" t="s">
        <v>23</v>
      </c>
      <c r="AY243" s="157" t="s">
        <v>163</v>
      </c>
    </row>
    <row r="244" spans="2:65" s="1" customFormat="1" ht="24.2" customHeight="1">
      <c r="B244" s="33"/>
      <c r="C244" s="132" t="s">
        <v>302</v>
      </c>
      <c r="D244" s="132" t="s">
        <v>165</v>
      </c>
      <c r="E244" s="133" t="s">
        <v>303</v>
      </c>
      <c r="F244" s="134" t="s">
        <v>304</v>
      </c>
      <c r="G244" s="135" t="s">
        <v>168</v>
      </c>
      <c r="H244" s="136">
        <v>225</v>
      </c>
      <c r="I244" s="137"/>
      <c r="J244" s="138">
        <f>ROUND(I244*H244,2)</f>
        <v>0</v>
      </c>
      <c r="K244" s="134" t="s">
        <v>169</v>
      </c>
      <c r="L244" s="33"/>
      <c r="M244" s="139" t="s">
        <v>34</v>
      </c>
      <c r="N244" s="140" t="s">
        <v>51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106</v>
      </c>
      <c r="AT244" s="143" t="s">
        <v>165</v>
      </c>
      <c r="AU244" s="143" t="s">
        <v>88</v>
      </c>
      <c r="AY244" s="17" t="s">
        <v>163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23</v>
      </c>
      <c r="BK244" s="144">
        <f>ROUND(I244*H244,2)</f>
        <v>0</v>
      </c>
      <c r="BL244" s="17" t="s">
        <v>106</v>
      </c>
      <c r="BM244" s="143" t="s">
        <v>305</v>
      </c>
    </row>
    <row r="245" spans="2:65" s="1" customFormat="1" ht="11.25">
      <c r="B245" s="33"/>
      <c r="D245" s="145" t="s">
        <v>171</v>
      </c>
      <c r="F245" s="146" t="s">
        <v>306</v>
      </c>
      <c r="I245" s="147"/>
      <c r="L245" s="33"/>
      <c r="M245" s="148"/>
      <c r="T245" s="54"/>
      <c r="AT245" s="17" t="s">
        <v>171</v>
      </c>
      <c r="AU245" s="17" t="s">
        <v>88</v>
      </c>
    </row>
    <row r="246" spans="2:65" s="12" customFormat="1" ht="11.25">
      <c r="B246" s="149"/>
      <c r="D246" s="150" t="s">
        <v>173</v>
      </c>
      <c r="E246" s="151" t="s">
        <v>34</v>
      </c>
      <c r="F246" s="152" t="s">
        <v>307</v>
      </c>
      <c r="H246" s="151" t="s">
        <v>34</v>
      </c>
      <c r="I246" s="153"/>
      <c r="L246" s="149"/>
      <c r="M246" s="154"/>
      <c r="T246" s="155"/>
      <c r="AT246" s="151" t="s">
        <v>173</v>
      </c>
      <c r="AU246" s="151" t="s">
        <v>88</v>
      </c>
      <c r="AV246" s="12" t="s">
        <v>23</v>
      </c>
      <c r="AW246" s="12" t="s">
        <v>39</v>
      </c>
      <c r="AX246" s="12" t="s">
        <v>80</v>
      </c>
      <c r="AY246" s="151" t="s">
        <v>163</v>
      </c>
    </row>
    <row r="247" spans="2:65" s="13" customFormat="1" ht="11.25">
      <c r="B247" s="156"/>
      <c r="D247" s="150" t="s">
        <v>173</v>
      </c>
      <c r="E247" s="157" t="s">
        <v>34</v>
      </c>
      <c r="F247" s="158" t="s">
        <v>269</v>
      </c>
      <c r="H247" s="159">
        <v>225</v>
      </c>
      <c r="I247" s="160"/>
      <c r="L247" s="156"/>
      <c r="M247" s="161"/>
      <c r="T247" s="162"/>
      <c r="AT247" s="157" t="s">
        <v>173</v>
      </c>
      <c r="AU247" s="157" t="s">
        <v>88</v>
      </c>
      <c r="AV247" s="13" t="s">
        <v>88</v>
      </c>
      <c r="AW247" s="13" t="s">
        <v>39</v>
      </c>
      <c r="AX247" s="13" t="s">
        <v>23</v>
      </c>
      <c r="AY247" s="157" t="s">
        <v>163</v>
      </c>
    </row>
    <row r="248" spans="2:65" s="1" customFormat="1" ht="16.5" customHeight="1">
      <c r="B248" s="33"/>
      <c r="C248" s="170" t="s">
        <v>308</v>
      </c>
      <c r="D248" s="170" t="s">
        <v>309</v>
      </c>
      <c r="E248" s="171" t="s">
        <v>310</v>
      </c>
      <c r="F248" s="172" t="s">
        <v>311</v>
      </c>
      <c r="G248" s="173" t="s">
        <v>312</v>
      </c>
      <c r="H248" s="174">
        <v>3.476</v>
      </c>
      <c r="I248" s="175"/>
      <c r="J248" s="176">
        <f>ROUND(I248*H248,2)</f>
        <v>0</v>
      </c>
      <c r="K248" s="172" t="s">
        <v>169</v>
      </c>
      <c r="L248" s="177"/>
      <c r="M248" s="178" t="s">
        <v>34</v>
      </c>
      <c r="N248" s="179" t="s">
        <v>51</v>
      </c>
      <c r="P248" s="141">
        <f>O248*H248</f>
        <v>0</v>
      </c>
      <c r="Q248" s="141">
        <v>1E-3</v>
      </c>
      <c r="R248" s="141">
        <f>Q248*H248</f>
        <v>3.4759999999999999E-3</v>
      </c>
      <c r="S248" s="141">
        <v>0</v>
      </c>
      <c r="T248" s="142">
        <f>S248*H248</f>
        <v>0</v>
      </c>
      <c r="AR248" s="143" t="s">
        <v>248</v>
      </c>
      <c r="AT248" s="143" t="s">
        <v>309</v>
      </c>
      <c r="AU248" s="143" t="s">
        <v>88</v>
      </c>
      <c r="AY248" s="17" t="s">
        <v>163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23</v>
      </c>
      <c r="BK248" s="144">
        <f>ROUND(I248*H248,2)</f>
        <v>0</v>
      </c>
      <c r="BL248" s="17" t="s">
        <v>106</v>
      </c>
      <c r="BM248" s="143" t="s">
        <v>313</v>
      </c>
    </row>
    <row r="249" spans="2:65" s="12" customFormat="1" ht="11.25">
      <c r="B249" s="149"/>
      <c r="D249" s="150" t="s">
        <v>173</v>
      </c>
      <c r="E249" s="151" t="s">
        <v>34</v>
      </c>
      <c r="F249" s="152" t="s">
        <v>314</v>
      </c>
      <c r="H249" s="151" t="s">
        <v>34</v>
      </c>
      <c r="I249" s="153"/>
      <c r="L249" s="149"/>
      <c r="M249" s="154"/>
      <c r="T249" s="155"/>
      <c r="AT249" s="151" t="s">
        <v>173</v>
      </c>
      <c r="AU249" s="151" t="s">
        <v>88</v>
      </c>
      <c r="AV249" s="12" t="s">
        <v>23</v>
      </c>
      <c r="AW249" s="12" t="s">
        <v>39</v>
      </c>
      <c r="AX249" s="12" t="s">
        <v>80</v>
      </c>
      <c r="AY249" s="151" t="s">
        <v>163</v>
      </c>
    </row>
    <row r="250" spans="2:65" s="13" customFormat="1" ht="11.25">
      <c r="B250" s="156"/>
      <c r="D250" s="150" t="s">
        <v>173</v>
      </c>
      <c r="E250" s="157" t="s">
        <v>34</v>
      </c>
      <c r="F250" s="158" t="s">
        <v>315</v>
      </c>
      <c r="H250" s="159">
        <v>3.4762499999999998</v>
      </c>
      <c r="I250" s="160"/>
      <c r="L250" s="156"/>
      <c r="M250" s="161"/>
      <c r="T250" s="162"/>
      <c r="AT250" s="157" t="s">
        <v>173</v>
      </c>
      <c r="AU250" s="157" t="s">
        <v>88</v>
      </c>
      <c r="AV250" s="13" t="s">
        <v>88</v>
      </c>
      <c r="AW250" s="13" t="s">
        <v>39</v>
      </c>
      <c r="AX250" s="13" t="s">
        <v>23</v>
      </c>
      <c r="AY250" s="157" t="s">
        <v>163</v>
      </c>
    </row>
    <row r="251" spans="2:65" s="1" customFormat="1" ht="16.5" customHeight="1">
      <c r="B251" s="33"/>
      <c r="C251" s="132" t="s">
        <v>8</v>
      </c>
      <c r="D251" s="132" t="s">
        <v>165</v>
      </c>
      <c r="E251" s="133" t="s">
        <v>316</v>
      </c>
      <c r="F251" s="134" t="s">
        <v>317</v>
      </c>
      <c r="G251" s="135" t="s">
        <v>168</v>
      </c>
      <c r="H251" s="136">
        <v>225</v>
      </c>
      <c r="I251" s="137"/>
      <c r="J251" s="138">
        <f>ROUND(I251*H251,2)</f>
        <v>0</v>
      </c>
      <c r="K251" s="134" t="s">
        <v>169</v>
      </c>
      <c r="L251" s="33"/>
      <c r="M251" s="139" t="s">
        <v>34</v>
      </c>
      <c r="N251" s="140" t="s">
        <v>51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106</v>
      </c>
      <c r="AT251" s="143" t="s">
        <v>165</v>
      </c>
      <c r="AU251" s="143" t="s">
        <v>88</v>
      </c>
      <c r="AY251" s="17" t="s">
        <v>163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23</v>
      </c>
      <c r="BK251" s="144">
        <f>ROUND(I251*H251,2)</f>
        <v>0</v>
      </c>
      <c r="BL251" s="17" t="s">
        <v>106</v>
      </c>
      <c r="BM251" s="143" t="s">
        <v>318</v>
      </c>
    </row>
    <row r="252" spans="2:65" s="1" customFormat="1" ht="11.25">
      <c r="B252" s="33"/>
      <c r="D252" s="145" t="s">
        <v>171</v>
      </c>
      <c r="F252" s="146" t="s">
        <v>319</v>
      </c>
      <c r="I252" s="147"/>
      <c r="L252" s="33"/>
      <c r="M252" s="148"/>
      <c r="T252" s="54"/>
      <c r="AT252" s="17" t="s">
        <v>171</v>
      </c>
      <c r="AU252" s="17" t="s">
        <v>88</v>
      </c>
    </row>
    <row r="253" spans="2:65" s="12" customFormat="1" ht="11.25">
      <c r="B253" s="149"/>
      <c r="D253" s="150" t="s">
        <v>173</v>
      </c>
      <c r="E253" s="151" t="s">
        <v>34</v>
      </c>
      <c r="F253" s="152" t="s">
        <v>314</v>
      </c>
      <c r="H253" s="151" t="s">
        <v>34</v>
      </c>
      <c r="I253" s="153"/>
      <c r="L253" s="149"/>
      <c r="M253" s="154"/>
      <c r="T253" s="155"/>
      <c r="AT253" s="151" t="s">
        <v>173</v>
      </c>
      <c r="AU253" s="151" t="s">
        <v>88</v>
      </c>
      <c r="AV253" s="12" t="s">
        <v>23</v>
      </c>
      <c r="AW253" s="12" t="s">
        <v>39</v>
      </c>
      <c r="AX253" s="12" t="s">
        <v>80</v>
      </c>
      <c r="AY253" s="151" t="s">
        <v>163</v>
      </c>
    </row>
    <row r="254" spans="2:65" s="13" customFormat="1" ht="11.25">
      <c r="B254" s="156"/>
      <c r="D254" s="150" t="s">
        <v>173</v>
      </c>
      <c r="E254" s="157" t="s">
        <v>34</v>
      </c>
      <c r="F254" s="158" t="s">
        <v>269</v>
      </c>
      <c r="H254" s="159">
        <v>225</v>
      </c>
      <c r="I254" s="160"/>
      <c r="L254" s="156"/>
      <c r="M254" s="161"/>
      <c r="T254" s="162"/>
      <c r="AT254" s="157" t="s">
        <v>173</v>
      </c>
      <c r="AU254" s="157" t="s">
        <v>88</v>
      </c>
      <c r="AV254" s="13" t="s">
        <v>88</v>
      </c>
      <c r="AW254" s="13" t="s">
        <v>39</v>
      </c>
      <c r="AX254" s="13" t="s">
        <v>23</v>
      </c>
      <c r="AY254" s="157" t="s">
        <v>163</v>
      </c>
    </row>
    <row r="255" spans="2:65" s="1" customFormat="1" ht="16.5" customHeight="1">
      <c r="B255" s="33"/>
      <c r="C255" s="132" t="s">
        <v>320</v>
      </c>
      <c r="D255" s="132" t="s">
        <v>165</v>
      </c>
      <c r="E255" s="133" t="s">
        <v>321</v>
      </c>
      <c r="F255" s="134" t="s">
        <v>322</v>
      </c>
      <c r="G255" s="135" t="s">
        <v>168</v>
      </c>
      <c r="H255" s="136">
        <v>225</v>
      </c>
      <c r="I255" s="137"/>
      <c r="J255" s="138">
        <f>ROUND(I255*H255,2)</f>
        <v>0</v>
      </c>
      <c r="K255" s="134" t="s">
        <v>169</v>
      </c>
      <c r="L255" s="33"/>
      <c r="M255" s="139" t="s">
        <v>34</v>
      </c>
      <c r="N255" s="140" t="s">
        <v>51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106</v>
      </c>
      <c r="AT255" s="143" t="s">
        <v>165</v>
      </c>
      <c r="AU255" s="143" t="s">
        <v>88</v>
      </c>
      <c r="AY255" s="17" t="s">
        <v>163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7" t="s">
        <v>23</v>
      </c>
      <c r="BK255" s="144">
        <f>ROUND(I255*H255,2)</f>
        <v>0</v>
      </c>
      <c r="BL255" s="17" t="s">
        <v>106</v>
      </c>
      <c r="BM255" s="143" t="s">
        <v>323</v>
      </c>
    </row>
    <row r="256" spans="2:65" s="1" customFormat="1" ht="11.25">
      <c r="B256" s="33"/>
      <c r="D256" s="145" t="s">
        <v>171</v>
      </c>
      <c r="F256" s="146" t="s">
        <v>324</v>
      </c>
      <c r="I256" s="147"/>
      <c r="L256" s="33"/>
      <c r="M256" s="148"/>
      <c r="T256" s="54"/>
      <c r="AT256" s="17" t="s">
        <v>171</v>
      </c>
      <c r="AU256" s="17" t="s">
        <v>88</v>
      </c>
    </row>
    <row r="257" spans="2:65" s="12" customFormat="1" ht="11.25">
      <c r="B257" s="149"/>
      <c r="D257" s="150" t="s">
        <v>173</v>
      </c>
      <c r="E257" s="151" t="s">
        <v>34</v>
      </c>
      <c r="F257" s="152" t="s">
        <v>314</v>
      </c>
      <c r="H257" s="151" t="s">
        <v>34</v>
      </c>
      <c r="I257" s="153"/>
      <c r="L257" s="149"/>
      <c r="M257" s="154"/>
      <c r="T257" s="155"/>
      <c r="AT257" s="151" t="s">
        <v>173</v>
      </c>
      <c r="AU257" s="151" t="s">
        <v>88</v>
      </c>
      <c r="AV257" s="12" t="s">
        <v>23</v>
      </c>
      <c r="AW257" s="12" t="s">
        <v>39</v>
      </c>
      <c r="AX257" s="12" t="s">
        <v>80</v>
      </c>
      <c r="AY257" s="151" t="s">
        <v>163</v>
      </c>
    </row>
    <row r="258" spans="2:65" s="13" customFormat="1" ht="11.25">
      <c r="B258" s="156"/>
      <c r="D258" s="150" t="s">
        <v>173</v>
      </c>
      <c r="E258" s="157" t="s">
        <v>34</v>
      </c>
      <c r="F258" s="158" t="s">
        <v>269</v>
      </c>
      <c r="H258" s="159">
        <v>225</v>
      </c>
      <c r="I258" s="160"/>
      <c r="L258" s="156"/>
      <c r="M258" s="161"/>
      <c r="T258" s="162"/>
      <c r="AT258" s="157" t="s">
        <v>173</v>
      </c>
      <c r="AU258" s="157" t="s">
        <v>88</v>
      </c>
      <c r="AV258" s="13" t="s">
        <v>88</v>
      </c>
      <c r="AW258" s="13" t="s">
        <v>39</v>
      </c>
      <c r="AX258" s="13" t="s">
        <v>23</v>
      </c>
      <c r="AY258" s="157" t="s">
        <v>163</v>
      </c>
    </row>
    <row r="259" spans="2:65" s="1" customFormat="1" ht="16.5" customHeight="1">
      <c r="B259" s="33"/>
      <c r="C259" s="132" t="s">
        <v>325</v>
      </c>
      <c r="D259" s="132" t="s">
        <v>165</v>
      </c>
      <c r="E259" s="133" t="s">
        <v>326</v>
      </c>
      <c r="F259" s="134" t="s">
        <v>327</v>
      </c>
      <c r="G259" s="135" t="s">
        <v>168</v>
      </c>
      <c r="H259" s="136">
        <v>225</v>
      </c>
      <c r="I259" s="137"/>
      <c r="J259" s="138">
        <f>ROUND(I259*H259,2)</f>
        <v>0</v>
      </c>
      <c r="K259" s="134" t="s">
        <v>169</v>
      </c>
      <c r="L259" s="33"/>
      <c r="M259" s="139" t="s">
        <v>34</v>
      </c>
      <c r="N259" s="140" t="s">
        <v>51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106</v>
      </c>
      <c r="AT259" s="143" t="s">
        <v>165</v>
      </c>
      <c r="AU259" s="143" t="s">
        <v>88</v>
      </c>
      <c r="AY259" s="17" t="s">
        <v>163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23</v>
      </c>
      <c r="BK259" s="144">
        <f>ROUND(I259*H259,2)</f>
        <v>0</v>
      </c>
      <c r="BL259" s="17" t="s">
        <v>106</v>
      </c>
      <c r="BM259" s="143" t="s">
        <v>328</v>
      </c>
    </row>
    <row r="260" spans="2:65" s="1" customFormat="1" ht="11.25">
      <c r="B260" s="33"/>
      <c r="D260" s="145" t="s">
        <v>171</v>
      </c>
      <c r="F260" s="146" t="s">
        <v>329</v>
      </c>
      <c r="I260" s="147"/>
      <c r="L260" s="33"/>
      <c r="M260" s="148"/>
      <c r="T260" s="54"/>
      <c r="AT260" s="17" t="s">
        <v>171</v>
      </c>
      <c r="AU260" s="17" t="s">
        <v>88</v>
      </c>
    </row>
    <row r="261" spans="2:65" s="12" customFormat="1" ht="11.25">
      <c r="B261" s="149"/>
      <c r="D261" s="150" t="s">
        <v>173</v>
      </c>
      <c r="E261" s="151" t="s">
        <v>34</v>
      </c>
      <c r="F261" s="152" t="s">
        <v>314</v>
      </c>
      <c r="H261" s="151" t="s">
        <v>34</v>
      </c>
      <c r="I261" s="153"/>
      <c r="L261" s="149"/>
      <c r="M261" s="154"/>
      <c r="T261" s="155"/>
      <c r="AT261" s="151" t="s">
        <v>173</v>
      </c>
      <c r="AU261" s="151" t="s">
        <v>88</v>
      </c>
      <c r="AV261" s="12" t="s">
        <v>23</v>
      </c>
      <c r="AW261" s="12" t="s">
        <v>39</v>
      </c>
      <c r="AX261" s="12" t="s">
        <v>80</v>
      </c>
      <c r="AY261" s="151" t="s">
        <v>163</v>
      </c>
    </row>
    <row r="262" spans="2:65" s="13" customFormat="1" ht="11.25">
      <c r="B262" s="156"/>
      <c r="D262" s="150" t="s">
        <v>173</v>
      </c>
      <c r="E262" s="157" t="s">
        <v>34</v>
      </c>
      <c r="F262" s="158" t="s">
        <v>269</v>
      </c>
      <c r="H262" s="159">
        <v>225</v>
      </c>
      <c r="I262" s="160"/>
      <c r="L262" s="156"/>
      <c r="M262" s="161"/>
      <c r="T262" s="162"/>
      <c r="AT262" s="157" t="s">
        <v>173</v>
      </c>
      <c r="AU262" s="157" t="s">
        <v>88</v>
      </c>
      <c r="AV262" s="13" t="s">
        <v>88</v>
      </c>
      <c r="AW262" s="13" t="s">
        <v>39</v>
      </c>
      <c r="AX262" s="13" t="s">
        <v>23</v>
      </c>
      <c r="AY262" s="157" t="s">
        <v>163</v>
      </c>
    </row>
    <row r="263" spans="2:65" s="1" customFormat="1" ht="16.5" customHeight="1">
      <c r="B263" s="33"/>
      <c r="C263" s="132" t="s">
        <v>330</v>
      </c>
      <c r="D263" s="132" t="s">
        <v>165</v>
      </c>
      <c r="E263" s="133" t="s">
        <v>331</v>
      </c>
      <c r="F263" s="134" t="s">
        <v>332</v>
      </c>
      <c r="G263" s="135" t="s">
        <v>168</v>
      </c>
      <c r="H263" s="136">
        <v>225</v>
      </c>
      <c r="I263" s="137"/>
      <c r="J263" s="138">
        <f>ROUND(I263*H263,2)</f>
        <v>0</v>
      </c>
      <c r="K263" s="134" t="s">
        <v>169</v>
      </c>
      <c r="L263" s="33"/>
      <c r="M263" s="139" t="s">
        <v>34</v>
      </c>
      <c r="N263" s="140" t="s">
        <v>51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106</v>
      </c>
      <c r="AT263" s="143" t="s">
        <v>165</v>
      </c>
      <c r="AU263" s="143" t="s">
        <v>88</v>
      </c>
      <c r="AY263" s="17" t="s">
        <v>163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23</v>
      </c>
      <c r="BK263" s="144">
        <f>ROUND(I263*H263,2)</f>
        <v>0</v>
      </c>
      <c r="BL263" s="17" t="s">
        <v>106</v>
      </c>
      <c r="BM263" s="143" t="s">
        <v>333</v>
      </c>
    </row>
    <row r="264" spans="2:65" s="1" customFormat="1" ht="11.25">
      <c r="B264" s="33"/>
      <c r="D264" s="145" t="s">
        <v>171</v>
      </c>
      <c r="F264" s="146" t="s">
        <v>334</v>
      </c>
      <c r="I264" s="147"/>
      <c r="L264" s="33"/>
      <c r="M264" s="148"/>
      <c r="T264" s="54"/>
      <c r="AT264" s="17" t="s">
        <v>171</v>
      </c>
      <c r="AU264" s="17" t="s">
        <v>88</v>
      </c>
    </row>
    <row r="265" spans="2:65" s="12" customFormat="1" ht="11.25">
      <c r="B265" s="149"/>
      <c r="D265" s="150" t="s">
        <v>173</v>
      </c>
      <c r="E265" s="151" t="s">
        <v>34</v>
      </c>
      <c r="F265" s="152" t="s">
        <v>314</v>
      </c>
      <c r="H265" s="151" t="s">
        <v>34</v>
      </c>
      <c r="I265" s="153"/>
      <c r="L265" s="149"/>
      <c r="M265" s="154"/>
      <c r="T265" s="155"/>
      <c r="AT265" s="151" t="s">
        <v>173</v>
      </c>
      <c r="AU265" s="151" t="s">
        <v>88</v>
      </c>
      <c r="AV265" s="12" t="s">
        <v>23</v>
      </c>
      <c r="AW265" s="12" t="s">
        <v>39</v>
      </c>
      <c r="AX265" s="12" t="s">
        <v>80</v>
      </c>
      <c r="AY265" s="151" t="s">
        <v>163</v>
      </c>
    </row>
    <row r="266" spans="2:65" s="13" customFormat="1" ht="11.25">
      <c r="B266" s="156"/>
      <c r="D266" s="150" t="s">
        <v>173</v>
      </c>
      <c r="E266" s="157" t="s">
        <v>34</v>
      </c>
      <c r="F266" s="158" t="s">
        <v>269</v>
      </c>
      <c r="H266" s="159">
        <v>225</v>
      </c>
      <c r="I266" s="160"/>
      <c r="L266" s="156"/>
      <c r="M266" s="161"/>
      <c r="T266" s="162"/>
      <c r="AT266" s="157" t="s">
        <v>173</v>
      </c>
      <c r="AU266" s="157" t="s">
        <v>88</v>
      </c>
      <c r="AV266" s="13" t="s">
        <v>88</v>
      </c>
      <c r="AW266" s="13" t="s">
        <v>39</v>
      </c>
      <c r="AX266" s="13" t="s">
        <v>23</v>
      </c>
      <c r="AY266" s="157" t="s">
        <v>163</v>
      </c>
    </row>
    <row r="267" spans="2:65" s="1" customFormat="1" ht="24.2" customHeight="1">
      <c r="B267" s="33"/>
      <c r="C267" s="132" t="s">
        <v>335</v>
      </c>
      <c r="D267" s="132" t="s">
        <v>165</v>
      </c>
      <c r="E267" s="133" t="s">
        <v>336</v>
      </c>
      <c r="F267" s="134" t="s">
        <v>337</v>
      </c>
      <c r="G267" s="135" t="s">
        <v>168</v>
      </c>
      <c r="H267" s="136">
        <v>225</v>
      </c>
      <c r="I267" s="137"/>
      <c r="J267" s="138">
        <f>ROUND(I267*H267,2)</f>
        <v>0</v>
      </c>
      <c r="K267" s="134" t="s">
        <v>34</v>
      </c>
      <c r="L267" s="33"/>
      <c r="M267" s="139" t="s">
        <v>34</v>
      </c>
      <c r="N267" s="140" t="s">
        <v>51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106</v>
      </c>
      <c r="AT267" s="143" t="s">
        <v>165</v>
      </c>
      <c r="AU267" s="143" t="s">
        <v>88</v>
      </c>
      <c r="AY267" s="17" t="s">
        <v>163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23</v>
      </c>
      <c r="BK267" s="144">
        <f>ROUND(I267*H267,2)</f>
        <v>0</v>
      </c>
      <c r="BL267" s="17" t="s">
        <v>106</v>
      </c>
      <c r="BM267" s="143" t="s">
        <v>338</v>
      </c>
    </row>
    <row r="268" spans="2:65" s="12" customFormat="1" ht="11.25">
      <c r="B268" s="149"/>
      <c r="D268" s="150" t="s">
        <v>173</v>
      </c>
      <c r="E268" s="151" t="s">
        <v>34</v>
      </c>
      <c r="F268" s="152" t="s">
        <v>314</v>
      </c>
      <c r="H268" s="151" t="s">
        <v>34</v>
      </c>
      <c r="I268" s="153"/>
      <c r="L268" s="149"/>
      <c r="M268" s="154"/>
      <c r="T268" s="155"/>
      <c r="AT268" s="151" t="s">
        <v>173</v>
      </c>
      <c r="AU268" s="151" t="s">
        <v>88</v>
      </c>
      <c r="AV268" s="12" t="s">
        <v>23</v>
      </c>
      <c r="AW268" s="12" t="s">
        <v>39</v>
      </c>
      <c r="AX268" s="12" t="s">
        <v>80</v>
      </c>
      <c r="AY268" s="151" t="s">
        <v>163</v>
      </c>
    </row>
    <row r="269" spans="2:65" s="13" customFormat="1" ht="11.25">
      <c r="B269" s="156"/>
      <c r="D269" s="150" t="s">
        <v>173</v>
      </c>
      <c r="E269" s="157" t="s">
        <v>34</v>
      </c>
      <c r="F269" s="158" t="s">
        <v>269</v>
      </c>
      <c r="H269" s="159">
        <v>225</v>
      </c>
      <c r="I269" s="160"/>
      <c r="L269" s="156"/>
      <c r="M269" s="161"/>
      <c r="T269" s="162"/>
      <c r="AT269" s="157" t="s">
        <v>173</v>
      </c>
      <c r="AU269" s="157" t="s">
        <v>88</v>
      </c>
      <c r="AV269" s="13" t="s">
        <v>88</v>
      </c>
      <c r="AW269" s="13" t="s">
        <v>39</v>
      </c>
      <c r="AX269" s="13" t="s">
        <v>23</v>
      </c>
      <c r="AY269" s="157" t="s">
        <v>163</v>
      </c>
    </row>
    <row r="270" spans="2:65" s="1" customFormat="1" ht="16.5" customHeight="1">
      <c r="B270" s="33"/>
      <c r="C270" s="132" t="s">
        <v>339</v>
      </c>
      <c r="D270" s="132" t="s">
        <v>165</v>
      </c>
      <c r="E270" s="133" t="s">
        <v>340</v>
      </c>
      <c r="F270" s="134" t="s">
        <v>341</v>
      </c>
      <c r="G270" s="135" t="s">
        <v>168</v>
      </c>
      <c r="H270" s="136">
        <v>225</v>
      </c>
      <c r="I270" s="137"/>
      <c r="J270" s="138">
        <f>ROUND(I270*H270,2)</f>
        <v>0</v>
      </c>
      <c r="K270" s="134" t="s">
        <v>34</v>
      </c>
      <c r="L270" s="33"/>
      <c r="M270" s="139" t="s">
        <v>34</v>
      </c>
      <c r="N270" s="140" t="s">
        <v>51</v>
      </c>
      <c r="P270" s="141">
        <f>O270*H270</f>
        <v>0</v>
      </c>
      <c r="Q270" s="141">
        <v>0</v>
      </c>
      <c r="R270" s="141">
        <f>Q270*H270</f>
        <v>0</v>
      </c>
      <c r="S270" s="141">
        <v>0</v>
      </c>
      <c r="T270" s="142">
        <f>S270*H270</f>
        <v>0</v>
      </c>
      <c r="AR270" s="143" t="s">
        <v>106</v>
      </c>
      <c r="AT270" s="143" t="s">
        <v>165</v>
      </c>
      <c r="AU270" s="143" t="s">
        <v>88</v>
      </c>
      <c r="AY270" s="17" t="s">
        <v>163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23</v>
      </c>
      <c r="BK270" s="144">
        <f>ROUND(I270*H270,2)</f>
        <v>0</v>
      </c>
      <c r="BL270" s="17" t="s">
        <v>106</v>
      </c>
      <c r="BM270" s="143" t="s">
        <v>342</v>
      </c>
    </row>
    <row r="271" spans="2:65" s="12" customFormat="1" ht="11.25">
      <c r="B271" s="149"/>
      <c r="D271" s="150" t="s">
        <v>173</v>
      </c>
      <c r="E271" s="151" t="s">
        <v>34</v>
      </c>
      <c r="F271" s="152" t="s">
        <v>314</v>
      </c>
      <c r="H271" s="151" t="s">
        <v>34</v>
      </c>
      <c r="I271" s="153"/>
      <c r="L271" s="149"/>
      <c r="M271" s="154"/>
      <c r="T271" s="155"/>
      <c r="AT271" s="151" t="s">
        <v>173</v>
      </c>
      <c r="AU271" s="151" t="s">
        <v>88</v>
      </c>
      <c r="AV271" s="12" t="s">
        <v>23</v>
      </c>
      <c r="AW271" s="12" t="s">
        <v>39</v>
      </c>
      <c r="AX271" s="12" t="s">
        <v>80</v>
      </c>
      <c r="AY271" s="151" t="s">
        <v>163</v>
      </c>
    </row>
    <row r="272" spans="2:65" s="13" customFormat="1" ht="11.25">
      <c r="B272" s="156"/>
      <c r="D272" s="150" t="s">
        <v>173</v>
      </c>
      <c r="E272" s="157" t="s">
        <v>34</v>
      </c>
      <c r="F272" s="158" t="s">
        <v>269</v>
      </c>
      <c r="H272" s="159">
        <v>225</v>
      </c>
      <c r="I272" s="160"/>
      <c r="L272" s="156"/>
      <c r="M272" s="161"/>
      <c r="T272" s="162"/>
      <c r="AT272" s="157" t="s">
        <v>173</v>
      </c>
      <c r="AU272" s="157" t="s">
        <v>88</v>
      </c>
      <c r="AV272" s="13" t="s">
        <v>88</v>
      </c>
      <c r="AW272" s="13" t="s">
        <v>39</v>
      </c>
      <c r="AX272" s="13" t="s">
        <v>23</v>
      </c>
      <c r="AY272" s="157" t="s">
        <v>163</v>
      </c>
    </row>
    <row r="273" spans="2:65" s="1" customFormat="1" ht="16.5" customHeight="1">
      <c r="B273" s="33"/>
      <c r="C273" s="132" t="s">
        <v>7</v>
      </c>
      <c r="D273" s="132" t="s">
        <v>165</v>
      </c>
      <c r="E273" s="133" t="s">
        <v>343</v>
      </c>
      <c r="F273" s="134" t="s">
        <v>344</v>
      </c>
      <c r="G273" s="135" t="s">
        <v>168</v>
      </c>
      <c r="H273" s="136">
        <v>225</v>
      </c>
      <c r="I273" s="137"/>
      <c r="J273" s="138">
        <f>ROUND(I273*H273,2)</f>
        <v>0</v>
      </c>
      <c r="K273" s="134" t="s">
        <v>169</v>
      </c>
      <c r="L273" s="33"/>
      <c r="M273" s="139" t="s">
        <v>34</v>
      </c>
      <c r="N273" s="140" t="s">
        <v>51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106</v>
      </c>
      <c r="AT273" s="143" t="s">
        <v>165</v>
      </c>
      <c r="AU273" s="143" t="s">
        <v>88</v>
      </c>
      <c r="AY273" s="17" t="s">
        <v>163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23</v>
      </c>
      <c r="BK273" s="144">
        <f>ROUND(I273*H273,2)</f>
        <v>0</v>
      </c>
      <c r="BL273" s="17" t="s">
        <v>106</v>
      </c>
      <c r="BM273" s="143" t="s">
        <v>345</v>
      </c>
    </row>
    <row r="274" spans="2:65" s="1" customFormat="1" ht="11.25">
      <c r="B274" s="33"/>
      <c r="D274" s="145" t="s">
        <v>171</v>
      </c>
      <c r="F274" s="146" t="s">
        <v>346</v>
      </c>
      <c r="I274" s="147"/>
      <c r="L274" s="33"/>
      <c r="M274" s="148"/>
      <c r="T274" s="54"/>
      <c r="AT274" s="17" t="s">
        <v>171</v>
      </c>
      <c r="AU274" s="17" t="s">
        <v>88</v>
      </c>
    </row>
    <row r="275" spans="2:65" s="12" customFormat="1" ht="11.25">
      <c r="B275" s="149"/>
      <c r="D275" s="150" t="s">
        <v>173</v>
      </c>
      <c r="E275" s="151" t="s">
        <v>34</v>
      </c>
      <c r="F275" s="152" t="s">
        <v>314</v>
      </c>
      <c r="H275" s="151" t="s">
        <v>34</v>
      </c>
      <c r="I275" s="153"/>
      <c r="L275" s="149"/>
      <c r="M275" s="154"/>
      <c r="T275" s="155"/>
      <c r="AT275" s="151" t="s">
        <v>173</v>
      </c>
      <c r="AU275" s="151" t="s">
        <v>88</v>
      </c>
      <c r="AV275" s="12" t="s">
        <v>23</v>
      </c>
      <c r="AW275" s="12" t="s">
        <v>39</v>
      </c>
      <c r="AX275" s="12" t="s">
        <v>80</v>
      </c>
      <c r="AY275" s="151" t="s">
        <v>163</v>
      </c>
    </row>
    <row r="276" spans="2:65" s="13" customFormat="1" ht="11.25">
      <c r="B276" s="156"/>
      <c r="D276" s="150" t="s">
        <v>173</v>
      </c>
      <c r="E276" s="157" t="s">
        <v>34</v>
      </c>
      <c r="F276" s="158" t="s">
        <v>269</v>
      </c>
      <c r="H276" s="159">
        <v>225</v>
      </c>
      <c r="I276" s="160"/>
      <c r="L276" s="156"/>
      <c r="M276" s="161"/>
      <c r="T276" s="162"/>
      <c r="AT276" s="157" t="s">
        <v>173</v>
      </c>
      <c r="AU276" s="157" t="s">
        <v>88</v>
      </c>
      <c r="AV276" s="13" t="s">
        <v>88</v>
      </c>
      <c r="AW276" s="13" t="s">
        <v>39</v>
      </c>
      <c r="AX276" s="13" t="s">
        <v>23</v>
      </c>
      <c r="AY276" s="157" t="s">
        <v>163</v>
      </c>
    </row>
    <row r="277" spans="2:65" s="11" customFormat="1" ht="22.9" customHeight="1">
      <c r="B277" s="120"/>
      <c r="D277" s="121" t="s">
        <v>79</v>
      </c>
      <c r="E277" s="130" t="s">
        <v>270</v>
      </c>
      <c r="F277" s="130" t="s">
        <v>347</v>
      </c>
      <c r="I277" s="123"/>
      <c r="J277" s="131">
        <f>BK277</f>
        <v>0</v>
      </c>
      <c r="L277" s="120"/>
      <c r="M277" s="125"/>
      <c r="P277" s="126">
        <f>SUM(P278:P317)</f>
        <v>0</v>
      </c>
      <c r="R277" s="126">
        <f>SUM(R278:R317)</f>
        <v>0</v>
      </c>
      <c r="T277" s="127">
        <f>SUM(T278:T317)</f>
        <v>84.212999999999994</v>
      </c>
      <c r="AR277" s="121" t="s">
        <v>23</v>
      </c>
      <c r="AT277" s="128" t="s">
        <v>79</v>
      </c>
      <c r="AU277" s="128" t="s">
        <v>23</v>
      </c>
      <c r="AY277" s="121" t="s">
        <v>163</v>
      </c>
      <c r="BK277" s="129">
        <f>SUM(BK278:BK317)</f>
        <v>0</v>
      </c>
    </row>
    <row r="278" spans="2:65" s="1" customFormat="1" ht="33" customHeight="1">
      <c r="B278" s="33"/>
      <c r="C278" s="132" t="s">
        <v>348</v>
      </c>
      <c r="D278" s="132" t="s">
        <v>165</v>
      </c>
      <c r="E278" s="133" t="s">
        <v>349</v>
      </c>
      <c r="F278" s="134" t="s">
        <v>350</v>
      </c>
      <c r="G278" s="135" t="s">
        <v>168</v>
      </c>
      <c r="H278" s="136">
        <v>86</v>
      </c>
      <c r="I278" s="137"/>
      <c r="J278" s="138">
        <f>ROUND(I278*H278,2)</f>
        <v>0</v>
      </c>
      <c r="K278" s="134" t="s">
        <v>169</v>
      </c>
      <c r="L278" s="33"/>
      <c r="M278" s="139" t="s">
        <v>34</v>
      </c>
      <c r="N278" s="140" t="s">
        <v>51</v>
      </c>
      <c r="P278" s="141">
        <f>O278*H278</f>
        <v>0</v>
      </c>
      <c r="Q278" s="141">
        <v>0</v>
      </c>
      <c r="R278" s="141">
        <f>Q278*H278</f>
        <v>0</v>
      </c>
      <c r="S278" s="141">
        <v>9.8000000000000004E-2</v>
      </c>
      <c r="T278" s="142">
        <f>S278*H278</f>
        <v>8.4280000000000008</v>
      </c>
      <c r="AR278" s="143" t="s">
        <v>106</v>
      </c>
      <c r="AT278" s="143" t="s">
        <v>165</v>
      </c>
      <c r="AU278" s="143" t="s">
        <v>88</v>
      </c>
      <c r="AY278" s="17" t="s">
        <v>163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23</v>
      </c>
      <c r="BK278" s="144">
        <f>ROUND(I278*H278,2)</f>
        <v>0</v>
      </c>
      <c r="BL278" s="17" t="s">
        <v>106</v>
      </c>
      <c r="BM278" s="143" t="s">
        <v>351</v>
      </c>
    </row>
    <row r="279" spans="2:65" s="1" customFormat="1" ht="11.25">
      <c r="B279" s="33"/>
      <c r="D279" s="145" t="s">
        <v>171</v>
      </c>
      <c r="F279" s="146" t="s">
        <v>352</v>
      </c>
      <c r="I279" s="147"/>
      <c r="L279" s="33"/>
      <c r="M279" s="148"/>
      <c r="T279" s="54"/>
      <c r="AT279" s="17" t="s">
        <v>171</v>
      </c>
      <c r="AU279" s="17" t="s">
        <v>88</v>
      </c>
    </row>
    <row r="280" spans="2:65" s="12" customFormat="1" ht="11.25">
      <c r="B280" s="149"/>
      <c r="D280" s="150" t="s">
        <v>173</v>
      </c>
      <c r="E280" s="151" t="s">
        <v>34</v>
      </c>
      <c r="F280" s="152" t="s">
        <v>188</v>
      </c>
      <c r="H280" s="151" t="s">
        <v>34</v>
      </c>
      <c r="I280" s="153"/>
      <c r="L280" s="149"/>
      <c r="M280" s="154"/>
      <c r="T280" s="155"/>
      <c r="AT280" s="151" t="s">
        <v>173</v>
      </c>
      <c r="AU280" s="151" t="s">
        <v>88</v>
      </c>
      <c r="AV280" s="12" t="s">
        <v>23</v>
      </c>
      <c r="AW280" s="12" t="s">
        <v>39</v>
      </c>
      <c r="AX280" s="12" t="s">
        <v>80</v>
      </c>
      <c r="AY280" s="151" t="s">
        <v>163</v>
      </c>
    </row>
    <row r="281" spans="2:65" s="13" customFormat="1" ht="11.25">
      <c r="B281" s="156"/>
      <c r="D281" s="150" t="s">
        <v>173</v>
      </c>
      <c r="E281" s="157" t="s">
        <v>34</v>
      </c>
      <c r="F281" s="158" t="s">
        <v>353</v>
      </c>
      <c r="H281" s="159">
        <v>80</v>
      </c>
      <c r="I281" s="160"/>
      <c r="L281" s="156"/>
      <c r="M281" s="161"/>
      <c r="T281" s="162"/>
      <c r="AT281" s="157" t="s">
        <v>173</v>
      </c>
      <c r="AU281" s="157" t="s">
        <v>88</v>
      </c>
      <c r="AV281" s="13" t="s">
        <v>88</v>
      </c>
      <c r="AW281" s="13" t="s">
        <v>39</v>
      </c>
      <c r="AX281" s="13" t="s">
        <v>80</v>
      </c>
      <c r="AY281" s="157" t="s">
        <v>163</v>
      </c>
    </row>
    <row r="282" spans="2:65" s="12" customFormat="1" ht="11.25">
      <c r="B282" s="149"/>
      <c r="D282" s="150" t="s">
        <v>173</v>
      </c>
      <c r="E282" s="151" t="s">
        <v>34</v>
      </c>
      <c r="F282" s="152" t="s">
        <v>175</v>
      </c>
      <c r="H282" s="151" t="s">
        <v>34</v>
      </c>
      <c r="I282" s="153"/>
      <c r="L282" s="149"/>
      <c r="M282" s="154"/>
      <c r="T282" s="155"/>
      <c r="AT282" s="151" t="s">
        <v>173</v>
      </c>
      <c r="AU282" s="151" t="s">
        <v>88</v>
      </c>
      <c r="AV282" s="12" t="s">
        <v>23</v>
      </c>
      <c r="AW282" s="12" t="s">
        <v>39</v>
      </c>
      <c r="AX282" s="12" t="s">
        <v>80</v>
      </c>
      <c r="AY282" s="151" t="s">
        <v>163</v>
      </c>
    </row>
    <row r="283" spans="2:65" s="13" customFormat="1" ht="11.25">
      <c r="B283" s="156"/>
      <c r="D283" s="150" t="s">
        <v>173</v>
      </c>
      <c r="E283" s="157" t="s">
        <v>34</v>
      </c>
      <c r="F283" s="158" t="s">
        <v>354</v>
      </c>
      <c r="H283" s="159">
        <v>6</v>
      </c>
      <c r="I283" s="160"/>
      <c r="L283" s="156"/>
      <c r="M283" s="161"/>
      <c r="T283" s="162"/>
      <c r="AT283" s="157" t="s">
        <v>173</v>
      </c>
      <c r="AU283" s="157" t="s">
        <v>88</v>
      </c>
      <c r="AV283" s="13" t="s">
        <v>88</v>
      </c>
      <c r="AW283" s="13" t="s">
        <v>39</v>
      </c>
      <c r="AX283" s="13" t="s">
        <v>80</v>
      </c>
      <c r="AY283" s="157" t="s">
        <v>163</v>
      </c>
    </row>
    <row r="284" spans="2:65" s="14" customFormat="1" ht="11.25">
      <c r="B284" s="163"/>
      <c r="D284" s="150" t="s">
        <v>173</v>
      </c>
      <c r="E284" s="164" t="s">
        <v>34</v>
      </c>
      <c r="F284" s="165" t="s">
        <v>182</v>
      </c>
      <c r="H284" s="166">
        <v>86</v>
      </c>
      <c r="I284" s="167"/>
      <c r="L284" s="163"/>
      <c r="M284" s="168"/>
      <c r="T284" s="169"/>
      <c r="AT284" s="164" t="s">
        <v>173</v>
      </c>
      <c r="AU284" s="164" t="s">
        <v>88</v>
      </c>
      <c r="AV284" s="14" t="s">
        <v>106</v>
      </c>
      <c r="AW284" s="14" t="s">
        <v>39</v>
      </c>
      <c r="AX284" s="14" t="s">
        <v>23</v>
      </c>
      <c r="AY284" s="164" t="s">
        <v>163</v>
      </c>
    </row>
    <row r="285" spans="2:65" s="1" customFormat="1" ht="44.25" customHeight="1">
      <c r="B285" s="33"/>
      <c r="C285" s="132" t="s">
        <v>355</v>
      </c>
      <c r="D285" s="132" t="s">
        <v>165</v>
      </c>
      <c r="E285" s="133" t="s">
        <v>356</v>
      </c>
      <c r="F285" s="134" t="s">
        <v>357</v>
      </c>
      <c r="G285" s="135" t="s">
        <v>168</v>
      </c>
      <c r="H285" s="136">
        <v>118</v>
      </c>
      <c r="I285" s="137"/>
      <c r="J285" s="138">
        <f>ROUND(I285*H285,2)</f>
        <v>0</v>
      </c>
      <c r="K285" s="134" t="s">
        <v>169</v>
      </c>
      <c r="L285" s="33"/>
      <c r="M285" s="139" t="s">
        <v>34</v>
      </c>
      <c r="N285" s="140" t="s">
        <v>51</v>
      </c>
      <c r="P285" s="141">
        <f>O285*H285</f>
        <v>0</v>
      </c>
      <c r="Q285" s="141">
        <v>0</v>
      </c>
      <c r="R285" s="141">
        <f>Q285*H285</f>
        <v>0</v>
      </c>
      <c r="S285" s="141">
        <v>0.255</v>
      </c>
      <c r="T285" s="142">
        <f>S285*H285</f>
        <v>30.09</v>
      </c>
      <c r="AR285" s="143" t="s">
        <v>106</v>
      </c>
      <c r="AT285" s="143" t="s">
        <v>165</v>
      </c>
      <c r="AU285" s="143" t="s">
        <v>88</v>
      </c>
      <c r="AY285" s="17" t="s">
        <v>163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23</v>
      </c>
      <c r="BK285" s="144">
        <f>ROUND(I285*H285,2)</f>
        <v>0</v>
      </c>
      <c r="BL285" s="17" t="s">
        <v>106</v>
      </c>
      <c r="BM285" s="143" t="s">
        <v>358</v>
      </c>
    </row>
    <row r="286" spans="2:65" s="1" customFormat="1" ht="11.25">
      <c r="B286" s="33"/>
      <c r="D286" s="145" t="s">
        <v>171</v>
      </c>
      <c r="F286" s="146" t="s">
        <v>359</v>
      </c>
      <c r="I286" s="147"/>
      <c r="L286" s="33"/>
      <c r="M286" s="148"/>
      <c r="T286" s="54"/>
      <c r="AT286" s="17" t="s">
        <v>171</v>
      </c>
      <c r="AU286" s="17" t="s">
        <v>88</v>
      </c>
    </row>
    <row r="287" spans="2:65" s="12" customFormat="1" ht="11.25">
      <c r="B287" s="149"/>
      <c r="D287" s="150" t="s">
        <v>173</v>
      </c>
      <c r="E287" s="151" t="s">
        <v>34</v>
      </c>
      <c r="F287" s="152" t="s">
        <v>174</v>
      </c>
      <c r="H287" s="151" t="s">
        <v>34</v>
      </c>
      <c r="I287" s="153"/>
      <c r="L287" s="149"/>
      <c r="M287" s="154"/>
      <c r="T287" s="155"/>
      <c r="AT287" s="151" t="s">
        <v>173</v>
      </c>
      <c r="AU287" s="151" t="s">
        <v>88</v>
      </c>
      <c r="AV287" s="12" t="s">
        <v>23</v>
      </c>
      <c r="AW287" s="12" t="s">
        <v>39</v>
      </c>
      <c r="AX287" s="12" t="s">
        <v>80</v>
      </c>
      <c r="AY287" s="151" t="s">
        <v>163</v>
      </c>
    </row>
    <row r="288" spans="2:65" s="12" customFormat="1" ht="11.25">
      <c r="B288" s="149"/>
      <c r="D288" s="150" t="s">
        <v>173</v>
      </c>
      <c r="E288" s="151" t="s">
        <v>34</v>
      </c>
      <c r="F288" s="152" t="s">
        <v>175</v>
      </c>
      <c r="H288" s="151" t="s">
        <v>34</v>
      </c>
      <c r="I288" s="153"/>
      <c r="L288" s="149"/>
      <c r="M288" s="154"/>
      <c r="T288" s="155"/>
      <c r="AT288" s="151" t="s">
        <v>173</v>
      </c>
      <c r="AU288" s="151" t="s">
        <v>88</v>
      </c>
      <c r="AV288" s="12" t="s">
        <v>23</v>
      </c>
      <c r="AW288" s="12" t="s">
        <v>39</v>
      </c>
      <c r="AX288" s="12" t="s">
        <v>80</v>
      </c>
      <c r="AY288" s="151" t="s">
        <v>163</v>
      </c>
    </row>
    <row r="289" spans="2:65" s="12" customFormat="1" ht="11.25">
      <c r="B289" s="149"/>
      <c r="D289" s="150" t="s">
        <v>173</v>
      </c>
      <c r="E289" s="151" t="s">
        <v>34</v>
      </c>
      <c r="F289" s="152" t="s">
        <v>193</v>
      </c>
      <c r="H289" s="151" t="s">
        <v>34</v>
      </c>
      <c r="I289" s="153"/>
      <c r="L289" s="149"/>
      <c r="M289" s="154"/>
      <c r="T289" s="155"/>
      <c r="AT289" s="151" t="s">
        <v>173</v>
      </c>
      <c r="AU289" s="151" t="s">
        <v>88</v>
      </c>
      <c r="AV289" s="12" t="s">
        <v>23</v>
      </c>
      <c r="AW289" s="12" t="s">
        <v>39</v>
      </c>
      <c r="AX289" s="12" t="s">
        <v>80</v>
      </c>
      <c r="AY289" s="151" t="s">
        <v>163</v>
      </c>
    </row>
    <row r="290" spans="2:65" s="13" customFormat="1" ht="11.25">
      <c r="B290" s="156"/>
      <c r="D290" s="150" t="s">
        <v>173</v>
      </c>
      <c r="E290" s="157" t="s">
        <v>34</v>
      </c>
      <c r="F290" s="158" t="s">
        <v>360</v>
      </c>
      <c r="H290" s="159">
        <v>78</v>
      </c>
      <c r="I290" s="160"/>
      <c r="L290" s="156"/>
      <c r="M290" s="161"/>
      <c r="T290" s="162"/>
      <c r="AT290" s="157" t="s">
        <v>173</v>
      </c>
      <c r="AU290" s="157" t="s">
        <v>88</v>
      </c>
      <c r="AV290" s="13" t="s">
        <v>88</v>
      </c>
      <c r="AW290" s="13" t="s">
        <v>39</v>
      </c>
      <c r="AX290" s="13" t="s">
        <v>80</v>
      </c>
      <c r="AY290" s="157" t="s">
        <v>163</v>
      </c>
    </row>
    <row r="291" spans="2:65" s="12" customFormat="1" ht="11.25">
      <c r="B291" s="149"/>
      <c r="D291" s="150" t="s">
        <v>173</v>
      </c>
      <c r="E291" s="151" t="s">
        <v>34</v>
      </c>
      <c r="F291" s="152" t="s">
        <v>195</v>
      </c>
      <c r="H291" s="151" t="s">
        <v>34</v>
      </c>
      <c r="I291" s="153"/>
      <c r="L291" s="149"/>
      <c r="M291" s="154"/>
      <c r="T291" s="155"/>
      <c r="AT291" s="151" t="s">
        <v>173</v>
      </c>
      <c r="AU291" s="151" t="s">
        <v>88</v>
      </c>
      <c r="AV291" s="12" t="s">
        <v>23</v>
      </c>
      <c r="AW291" s="12" t="s">
        <v>39</v>
      </c>
      <c r="AX291" s="12" t="s">
        <v>80</v>
      </c>
      <c r="AY291" s="151" t="s">
        <v>163</v>
      </c>
    </row>
    <row r="292" spans="2:65" s="13" customFormat="1" ht="11.25">
      <c r="B292" s="156"/>
      <c r="D292" s="150" t="s">
        <v>173</v>
      </c>
      <c r="E292" s="157" t="s">
        <v>34</v>
      </c>
      <c r="F292" s="158" t="s">
        <v>354</v>
      </c>
      <c r="H292" s="159">
        <v>6</v>
      </c>
      <c r="I292" s="160"/>
      <c r="L292" s="156"/>
      <c r="M292" s="161"/>
      <c r="T292" s="162"/>
      <c r="AT292" s="157" t="s">
        <v>173</v>
      </c>
      <c r="AU292" s="157" t="s">
        <v>88</v>
      </c>
      <c r="AV292" s="13" t="s">
        <v>88</v>
      </c>
      <c r="AW292" s="13" t="s">
        <v>39</v>
      </c>
      <c r="AX292" s="13" t="s">
        <v>80</v>
      </c>
      <c r="AY292" s="157" t="s">
        <v>163</v>
      </c>
    </row>
    <row r="293" spans="2:65" s="12" customFormat="1" ht="11.25">
      <c r="B293" s="149"/>
      <c r="D293" s="150" t="s">
        <v>173</v>
      </c>
      <c r="E293" s="151" t="s">
        <v>34</v>
      </c>
      <c r="F293" s="152" t="s">
        <v>178</v>
      </c>
      <c r="H293" s="151" t="s">
        <v>34</v>
      </c>
      <c r="I293" s="153"/>
      <c r="L293" s="149"/>
      <c r="M293" s="154"/>
      <c r="T293" s="155"/>
      <c r="AT293" s="151" t="s">
        <v>173</v>
      </c>
      <c r="AU293" s="151" t="s">
        <v>88</v>
      </c>
      <c r="AV293" s="12" t="s">
        <v>23</v>
      </c>
      <c r="AW293" s="12" t="s">
        <v>39</v>
      </c>
      <c r="AX293" s="12" t="s">
        <v>80</v>
      </c>
      <c r="AY293" s="151" t="s">
        <v>163</v>
      </c>
    </row>
    <row r="294" spans="2:65" s="12" customFormat="1" ht="11.25">
      <c r="B294" s="149"/>
      <c r="D294" s="150" t="s">
        <v>173</v>
      </c>
      <c r="E294" s="151" t="s">
        <v>34</v>
      </c>
      <c r="F294" s="152" t="s">
        <v>193</v>
      </c>
      <c r="H294" s="151" t="s">
        <v>34</v>
      </c>
      <c r="I294" s="153"/>
      <c r="L294" s="149"/>
      <c r="M294" s="154"/>
      <c r="T294" s="155"/>
      <c r="AT294" s="151" t="s">
        <v>173</v>
      </c>
      <c r="AU294" s="151" t="s">
        <v>88</v>
      </c>
      <c r="AV294" s="12" t="s">
        <v>23</v>
      </c>
      <c r="AW294" s="12" t="s">
        <v>39</v>
      </c>
      <c r="AX294" s="12" t="s">
        <v>80</v>
      </c>
      <c r="AY294" s="151" t="s">
        <v>163</v>
      </c>
    </row>
    <row r="295" spans="2:65" s="13" customFormat="1" ht="11.25">
      <c r="B295" s="156"/>
      <c r="D295" s="150" t="s">
        <v>173</v>
      </c>
      <c r="E295" s="157" t="s">
        <v>34</v>
      </c>
      <c r="F295" s="158" t="s">
        <v>361</v>
      </c>
      <c r="H295" s="159">
        <v>2</v>
      </c>
      <c r="I295" s="160"/>
      <c r="L295" s="156"/>
      <c r="M295" s="161"/>
      <c r="T295" s="162"/>
      <c r="AT295" s="157" t="s">
        <v>173</v>
      </c>
      <c r="AU295" s="157" t="s">
        <v>88</v>
      </c>
      <c r="AV295" s="13" t="s">
        <v>88</v>
      </c>
      <c r="AW295" s="13" t="s">
        <v>39</v>
      </c>
      <c r="AX295" s="13" t="s">
        <v>80</v>
      </c>
      <c r="AY295" s="157" t="s">
        <v>163</v>
      </c>
    </row>
    <row r="296" spans="2:65" s="12" customFormat="1" ht="11.25">
      <c r="B296" s="149"/>
      <c r="D296" s="150" t="s">
        <v>173</v>
      </c>
      <c r="E296" s="151" t="s">
        <v>34</v>
      </c>
      <c r="F296" s="152" t="s">
        <v>180</v>
      </c>
      <c r="H296" s="151" t="s">
        <v>34</v>
      </c>
      <c r="I296" s="153"/>
      <c r="L296" s="149"/>
      <c r="M296" s="154"/>
      <c r="T296" s="155"/>
      <c r="AT296" s="151" t="s">
        <v>173</v>
      </c>
      <c r="AU296" s="151" t="s">
        <v>88</v>
      </c>
      <c r="AV296" s="12" t="s">
        <v>23</v>
      </c>
      <c r="AW296" s="12" t="s">
        <v>39</v>
      </c>
      <c r="AX296" s="12" t="s">
        <v>80</v>
      </c>
      <c r="AY296" s="151" t="s">
        <v>163</v>
      </c>
    </row>
    <row r="297" spans="2:65" s="12" customFormat="1" ht="11.25">
      <c r="B297" s="149"/>
      <c r="D297" s="150" t="s">
        <v>173</v>
      </c>
      <c r="E297" s="151" t="s">
        <v>34</v>
      </c>
      <c r="F297" s="152" t="s">
        <v>193</v>
      </c>
      <c r="H297" s="151" t="s">
        <v>34</v>
      </c>
      <c r="I297" s="153"/>
      <c r="L297" s="149"/>
      <c r="M297" s="154"/>
      <c r="T297" s="155"/>
      <c r="AT297" s="151" t="s">
        <v>173</v>
      </c>
      <c r="AU297" s="151" t="s">
        <v>88</v>
      </c>
      <c r="AV297" s="12" t="s">
        <v>23</v>
      </c>
      <c r="AW297" s="12" t="s">
        <v>39</v>
      </c>
      <c r="AX297" s="12" t="s">
        <v>80</v>
      </c>
      <c r="AY297" s="151" t="s">
        <v>163</v>
      </c>
    </row>
    <row r="298" spans="2:65" s="13" customFormat="1" ht="11.25">
      <c r="B298" s="156"/>
      <c r="D298" s="150" t="s">
        <v>173</v>
      </c>
      <c r="E298" s="157" t="s">
        <v>34</v>
      </c>
      <c r="F298" s="158" t="s">
        <v>362</v>
      </c>
      <c r="H298" s="159">
        <v>32</v>
      </c>
      <c r="I298" s="160"/>
      <c r="L298" s="156"/>
      <c r="M298" s="161"/>
      <c r="T298" s="162"/>
      <c r="AT298" s="157" t="s">
        <v>173</v>
      </c>
      <c r="AU298" s="157" t="s">
        <v>88</v>
      </c>
      <c r="AV298" s="13" t="s">
        <v>88</v>
      </c>
      <c r="AW298" s="13" t="s">
        <v>39</v>
      </c>
      <c r="AX298" s="13" t="s">
        <v>80</v>
      </c>
      <c r="AY298" s="157" t="s">
        <v>163</v>
      </c>
    </row>
    <row r="299" spans="2:65" s="14" customFormat="1" ht="11.25">
      <c r="B299" s="163"/>
      <c r="D299" s="150" t="s">
        <v>173</v>
      </c>
      <c r="E299" s="164" t="s">
        <v>34</v>
      </c>
      <c r="F299" s="165" t="s">
        <v>182</v>
      </c>
      <c r="H299" s="166">
        <v>118</v>
      </c>
      <c r="I299" s="167"/>
      <c r="L299" s="163"/>
      <c r="M299" s="168"/>
      <c r="T299" s="169"/>
      <c r="AT299" s="164" t="s">
        <v>173</v>
      </c>
      <c r="AU299" s="164" t="s">
        <v>88</v>
      </c>
      <c r="AV299" s="14" t="s">
        <v>106</v>
      </c>
      <c r="AW299" s="14" t="s">
        <v>39</v>
      </c>
      <c r="AX299" s="14" t="s">
        <v>23</v>
      </c>
      <c r="AY299" s="164" t="s">
        <v>163</v>
      </c>
    </row>
    <row r="300" spans="2:65" s="1" customFormat="1" ht="37.9" customHeight="1">
      <c r="B300" s="33"/>
      <c r="C300" s="132" t="s">
        <v>363</v>
      </c>
      <c r="D300" s="132" t="s">
        <v>165</v>
      </c>
      <c r="E300" s="133" t="s">
        <v>364</v>
      </c>
      <c r="F300" s="134" t="s">
        <v>365</v>
      </c>
      <c r="G300" s="135" t="s">
        <v>168</v>
      </c>
      <c r="H300" s="136">
        <v>7</v>
      </c>
      <c r="I300" s="137"/>
      <c r="J300" s="138">
        <f>ROUND(I300*H300,2)</f>
        <v>0</v>
      </c>
      <c r="K300" s="134" t="s">
        <v>169</v>
      </c>
      <c r="L300" s="33"/>
      <c r="M300" s="139" t="s">
        <v>34</v>
      </c>
      <c r="N300" s="140" t="s">
        <v>51</v>
      </c>
      <c r="P300" s="141">
        <f>O300*H300</f>
        <v>0</v>
      </c>
      <c r="Q300" s="141">
        <v>0</v>
      </c>
      <c r="R300" s="141">
        <f>Q300*H300</f>
        <v>0</v>
      </c>
      <c r="S300" s="141">
        <v>0.32</v>
      </c>
      <c r="T300" s="142">
        <f>S300*H300</f>
        <v>2.2400000000000002</v>
      </c>
      <c r="AR300" s="143" t="s">
        <v>106</v>
      </c>
      <c r="AT300" s="143" t="s">
        <v>165</v>
      </c>
      <c r="AU300" s="143" t="s">
        <v>88</v>
      </c>
      <c r="AY300" s="17" t="s">
        <v>163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7" t="s">
        <v>23</v>
      </c>
      <c r="BK300" s="144">
        <f>ROUND(I300*H300,2)</f>
        <v>0</v>
      </c>
      <c r="BL300" s="17" t="s">
        <v>106</v>
      </c>
      <c r="BM300" s="143" t="s">
        <v>366</v>
      </c>
    </row>
    <row r="301" spans="2:65" s="1" customFormat="1" ht="11.25">
      <c r="B301" s="33"/>
      <c r="D301" s="145" t="s">
        <v>171</v>
      </c>
      <c r="F301" s="146" t="s">
        <v>367</v>
      </c>
      <c r="I301" s="147"/>
      <c r="L301" s="33"/>
      <c r="M301" s="148"/>
      <c r="T301" s="54"/>
      <c r="AT301" s="17" t="s">
        <v>171</v>
      </c>
      <c r="AU301" s="17" t="s">
        <v>88</v>
      </c>
    </row>
    <row r="302" spans="2:65" s="12" customFormat="1" ht="11.25">
      <c r="B302" s="149"/>
      <c r="D302" s="150" t="s">
        <v>173</v>
      </c>
      <c r="E302" s="151" t="s">
        <v>34</v>
      </c>
      <c r="F302" s="152" t="s">
        <v>368</v>
      </c>
      <c r="H302" s="151" t="s">
        <v>34</v>
      </c>
      <c r="I302" s="153"/>
      <c r="L302" s="149"/>
      <c r="M302" s="154"/>
      <c r="T302" s="155"/>
      <c r="AT302" s="151" t="s">
        <v>173</v>
      </c>
      <c r="AU302" s="151" t="s">
        <v>88</v>
      </c>
      <c r="AV302" s="12" t="s">
        <v>23</v>
      </c>
      <c r="AW302" s="12" t="s">
        <v>39</v>
      </c>
      <c r="AX302" s="12" t="s">
        <v>80</v>
      </c>
      <c r="AY302" s="151" t="s">
        <v>163</v>
      </c>
    </row>
    <row r="303" spans="2:65" s="12" customFormat="1" ht="11.25">
      <c r="B303" s="149"/>
      <c r="D303" s="150" t="s">
        <v>173</v>
      </c>
      <c r="E303" s="151" t="s">
        <v>34</v>
      </c>
      <c r="F303" s="152" t="s">
        <v>369</v>
      </c>
      <c r="H303" s="151" t="s">
        <v>34</v>
      </c>
      <c r="I303" s="153"/>
      <c r="L303" s="149"/>
      <c r="M303" s="154"/>
      <c r="T303" s="155"/>
      <c r="AT303" s="151" t="s">
        <v>173</v>
      </c>
      <c r="AU303" s="151" t="s">
        <v>88</v>
      </c>
      <c r="AV303" s="12" t="s">
        <v>23</v>
      </c>
      <c r="AW303" s="12" t="s">
        <v>39</v>
      </c>
      <c r="AX303" s="12" t="s">
        <v>80</v>
      </c>
      <c r="AY303" s="151" t="s">
        <v>163</v>
      </c>
    </row>
    <row r="304" spans="2:65" s="13" customFormat="1" ht="11.25">
      <c r="B304" s="156"/>
      <c r="D304" s="150" t="s">
        <v>173</v>
      </c>
      <c r="E304" s="157" t="s">
        <v>34</v>
      </c>
      <c r="F304" s="158" t="s">
        <v>243</v>
      </c>
      <c r="H304" s="159">
        <v>7</v>
      </c>
      <c r="I304" s="160"/>
      <c r="L304" s="156"/>
      <c r="M304" s="161"/>
      <c r="T304" s="162"/>
      <c r="AT304" s="157" t="s">
        <v>173</v>
      </c>
      <c r="AU304" s="157" t="s">
        <v>88</v>
      </c>
      <c r="AV304" s="13" t="s">
        <v>88</v>
      </c>
      <c r="AW304" s="13" t="s">
        <v>39</v>
      </c>
      <c r="AX304" s="13" t="s">
        <v>23</v>
      </c>
      <c r="AY304" s="157" t="s">
        <v>163</v>
      </c>
    </row>
    <row r="305" spans="2:65" s="1" customFormat="1" ht="24.2" customHeight="1">
      <c r="B305" s="33"/>
      <c r="C305" s="132" t="s">
        <v>370</v>
      </c>
      <c r="D305" s="132" t="s">
        <v>165</v>
      </c>
      <c r="E305" s="133" t="s">
        <v>371</v>
      </c>
      <c r="F305" s="134" t="s">
        <v>372</v>
      </c>
      <c r="G305" s="135" t="s">
        <v>373</v>
      </c>
      <c r="H305" s="136">
        <v>203</v>
      </c>
      <c r="I305" s="137"/>
      <c r="J305" s="138">
        <f>ROUND(I305*H305,2)</f>
        <v>0</v>
      </c>
      <c r="K305" s="134" t="s">
        <v>169</v>
      </c>
      <c r="L305" s="33"/>
      <c r="M305" s="139" t="s">
        <v>34</v>
      </c>
      <c r="N305" s="140" t="s">
        <v>51</v>
      </c>
      <c r="P305" s="141">
        <f>O305*H305</f>
        <v>0</v>
      </c>
      <c r="Q305" s="141">
        <v>0</v>
      </c>
      <c r="R305" s="141">
        <f>Q305*H305</f>
        <v>0</v>
      </c>
      <c r="S305" s="141">
        <v>0.20499999999999999</v>
      </c>
      <c r="T305" s="142">
        <f>S305*H305</f>
        <v>41.614999999999995</v>
      </c>
      <c r="AR305" s="143" t="s">
        <v>106</v>
      </c>
      <c r="AT305" s="143" t="s">
        <v>165</v>
      </c>
      <c r="AU305" s="143" t="s">
        <v>88</v>
      </c>
      <c r="AY305" s="17" t="s">
        <v>163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23</v>
      </c>
      <c r="BK305" s="144">
        <f>ROUND(I305*H305,2)</f>
        <v>0</v>
      </c>
      <c r="BL305" s="17" t="s">
        <v>106</v>
      </c>
      <c r="BM305" s="143" t="s">
        <v>374</v>
      </c>
    </row>
    <row r="306" spans="2:65" s="1" customFormat="1" ht="11.25">
      <c r="B306" s="33"/>
      <c r="D306" s="145" t="s">
        <v>171</v>
      </c>
      <c r="F306" s="146" t="s">
        <v>375</v>
      </c>
      <c r="I306" s="147"/>
      <c r="L306" s="33"/>
      <c r="M306" s="148"/>
      <c r="T306" s="54"/>
      <c r="AT306" s="17" t="s">
        <v>171</v>
      </c>
      <c r="AU306" s="17" t="s">
        <v>88</v>
      </c>
    </row>
    <row r="307" spans="2:65" s="12" customFormat="1" ht="11.25">
      <c r="B307" s="149"/>
      <c r="D307" s="150" t="s">
        <v>173</v>
      </c>
      <c r="E307" s="151" t="s">
        <v>34</v>
      </c>
      <c r="F307" s="152" t="s">
        <v>174</v>
      </c>
      <c r="H307" s="151" t="s">
        <v>34</v>
      </c>
      <c r="I307" s="153"/>
      <c r="L307" s="149"/>
      <c r="M307" s="154"/>
      <c r="T307" s="155"/>
      <c r="AT307" s="151" t="s">
        <v>173</v>
      </c>
      <c r="AU307" s="151" t="s">
        <v>88</v>
      </c>
      <c r="AV307" s="12" t="s">
        <v>23</v>
      </c>
      <c r="AW307" s="12" t="s">
        <v>39</v>
      </c>
      <c r="AX307" s="12" t="s">
        <v>80</v>
      </c>
      <c r="AY307" s="151" t="s">
        <v>163</v>
      </c>
    </row>
    <row r="308" spans="2:65" s="12" customFormat="1" ht="11.25">
      <c r="B308" s="149"/>
      <c r="D308" s="150" t="s">
        <v>173</v>
      </c>
      <c r="E308" s="151" t="s">
        <v>34</v>
      </c>
      <c r="F308" s="152" t="s">
        <v>376</v>
      </c>
      <c r="H308" s="151" t="s">
        <v>34</v>
      </c>
      <c r="I308" s="153"/>
      <c r="L308" s="149"/>
      <c r="M308" s="154"/>
      <c r="T308" s="155"/>
      <c r="AT308" s="151" t="s">
        <v>173</v>
      </c>
      <c r="AU308" s="151" t="s">
        <v>88</v>
      </c>
      <c r="AV308" s="12" t="s">
        <v>23</v>
      </c>
      <c r="AW308" s="12" t="s">
        <v>39</v>
      </c>
      <c r="AX308" s="12" t="s">
        <v>80</v>
      </c>
      <c r="AY308" s="151" t="s">
        <v>163</v>
      </c>
    </row>
    <row r="309" spans="2:65" s="13" customFormat="1" ht="11.25">
      <c r="B309" s="156"/>
      <c r="D309" s="150" t="s">
        <v>173</v>
      </c>
      <c r="E309" s="157" t="s">
        <v>34</v>
      </c>
      <c r="F309" s="158" t="s">
        <v>377</v>
      </c>
      <c r="H309" s="159">
        <v>91</v>
      </c>
      <c r="I309" s="160"/>
      <c r="L309" s="156"/>
      <c r="M309" s="161"/>
      <c r="T309" s="162"/>
      <c r="AT309" s="157" t="s">
        <v>173</v>
      </c>
      <c r="AU309" s="157" t="s">
        <v>88</v>
      </c>
      <c r="AV309" s="13" t="s">
        <v>88</v>
      </c>
      <c r="AW309" s="13" t="s">
        <v>39</v>
      </c>
      <c r="AX309" s="13" t="s">
        <v>80</v>
      </c>
      <c r="AY309" s="157" t="s">
        <v>163</v>
      </c>
    </row>
    <row r="310" spans="2:65" s="12" customFormat="1" ht="11.25">
      <c r="B310" s="149"/>
      <c r="D310" s="150" t="s">
        <v>173</v>
      </c>
      <c r="E310" s="151" t="s">
        <v>34</v>
      </c>
      <c r="F310" s="152" t="s">
        <v>378</v>
      </c>
      <c r="H310" s="151" t="s">
        <v>34</v>
      </c>
      <c r="I310" s="153"/>
      <c r="L310" s="149"/>
      <c r="M310" s="154"/>
      <c r="T310" s="155"/>
      <c r="AT310" s="151" t="s">
        <v>173</v>
      </c>
      <c r="AU310" s="151" t="s">
        <v>88</v>
      </c>
      <c r="AV310" s="12" t="s">
        <v>23</v>
      </c>
      <c r="AW310" s="12" t="s">
        <v>39</v>
      </c>
      <c r="AX310" s="12" t="s">
        <v>80</v>
      </c>
      <c r="AY310" s="151" t="s">
        <v>163</v>
      </c>
    </row>
    <row r="311" spans="2:65" s="13" customFormat="1" ht="11.25">
      <c r="B311" s="156"/>
      <c r="D311" s="150" t="s">
        <v>173</v>
      </c>
      <c r="E311" s="157" t="s">
        <v>34</v>
      </c>
      <c r="F311" s="158" t="s">
        <v>379</v>
      </c>
      <c r="H311" s="159">
        <v>112</v>
      </c>
      <c r="I311" s="160"/>
      <c r="L311" s="156"/>
      <c r="M311" s="161"/>
      <c r="T311" s="162"/>
      <c r="AT311" s="157" t="s">
        <v>173</v>
      </c>
      <c r="AU311" s="157" t="s">
        <v>88</v>
      </c>
      <c r="AV311" s="13" t="s">
        <v>88</v>
      </c>
      <c r="AW311" s="13" t="s">
        <v>39</v>
      </c>
      <c r="AX311" s="13" t="s">
        <v>80</v>
      </c>
      <c r="AY311" s="157" t="s">
        <v>163</v>
      </c>
    </row>
    <row r="312" spans="2:65" s="14" customFormat="1" ht="11.25">
      <c r="B312" s="163"/>
      <c r="D312" s="150" t="s">
        <v>173</v>
      </c>
      <c r="E312" s="164" t="s">
        <v>34</v>
      </c>
      <c r="F312" s="165" t="s">
        <v>182</v>
      </c>
      <c r="H312" s="166">
        <v>203</v>
      </c>
      <c r="I312" s="167"/>
      <c r="L312" s="163"/>
      <c r="M312" s="168"/>
      <c r="T312" s="169"/>
      <c r="AT312" s="164" t="s">
        <v>173</v>
      </c>
      <c r="AU312" s="164" t="s">
        <v>88</v>
      </c>
      <c r="AV312" s="14" t="s">
        <v>106</v>
      </c>
      <c r="AW312" s="14" t="s">
        <v>39</v>
      </c>
      <c r="AX312" s="14" t="s">
        <v>23</v>
      </c>
      <c r="AY312" s="164" t="s">
        <v>163</v>
      </c>
    </row>
    <row r="313" spans="2:65" s="1" customFormat="1" ht="24.2" customHeight="1">
      <c r="B313" s="33"/>
      <c r="C313" s="132" t="s">
        <v>380</v>
      </c>
      <c r="D313" s="132" t="s">
        <v>165</v>
      </c>
      <c r="E313" s="133" t="s">
        <v>381</v>
      </c>
      <c r="F313" s="134" t="s">
        <v>382</v>
      </c>
      <c r="G313" s="135" t="s">
        <v>373</v>
      </c>
      <c r="H313" s="136">
        <v>16</v>
      </c>
      <c r="I313" s="137"/>
      <c r="J313" s="138">
        <f>ROUND(I313*H313,2)</f>
        <v>0</v>
      </c>
      <c r="K313" s="134" t="s">
        <v>169</v>
      </c>
      <c r="L313" s="33"/>
      <c r="M313" s="139" t="s">
        <v>34</v>
      </c>
      <c r="N313" s="140" t="s">
        <v>51</v>
      </c>
      <c r="P313" s="141">
        <f>O313*H313</f>
        <v>0</v>
      </c>
      <c r="Q313" s="141">
        <v>0</v>
      </c>
      <c r="R313" s="141">
        <f>Q313*H313</f>
        <v>0</v>
      </c>
      <c r="S313" s="141">
        <v>0.115</v>
      </c>
      <c r="T313" s="142">
        <f>S313*H313</f>
        <v>1.84</v>
      </c>
      <c r="AR313" s="143" t="s">
        <v>106</v>
      </c>
      <c r="AT313" s="143" t="s">
        <v>165</v>
      </c>
      <c r="AU313" s="143" t="s">
        <v>88</v>
      </c>
      <c r="AY313" s="17" t="s">
        <v>163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23</v>
      </c>
      <c r="BK313" s="144">
        <f>ROUND(I313*H313,2)</f>
        <v>0</v>
      </c>
      <c r="BL313" s="17" t="s">
        <v>106</v>
      </c>
      <c r="BM313" s="143" t="s">
        <v>383</v>
      </c>
    </row>
    <row r="314" spans="2:65" s="1" customFormat="1" ht="11.25">
      <c r="B314" s="33"/>
      <c r="D314" s="145" t="s">
        <v>171</v>
      </c>
      <c r="F314" s="146" t="s">
        <v>384</v>
      </c>
      <c r="I314" s="147"/>
      <c r="L314" s="33"/>
      <c r="M314" s="148"/>
      <c r="T314" s="54"/>
      <c r="AT314" s="17" t="s">
        <v>171</v>
      </c>
      <c r="AU314" s="17" t="s">
        <v>88</v>
      </c>
    </row>
    <row r="315" spans="2:65" s="12" customFormat="1" ht="11.25">
      <c r="B315" s="149"/>
      <c r="D315" s="150" t="s">
        <v>173</v>
      </c>
      <c r="E315" s="151" t="s">
        <v>34</v>
      </c>
      <c r="F315" s="152" t="s">
        <v>385</v>
      </c>
      <c r="H315" s="151" t="s">
        <v>34</v>
      </c>
      <c r="I315" s="153"/>
      <c r="L315" s="149"/>
      <c r="M315" s="154"/>
      <c r="T315" s="155"/>
      <c r="AT315" s="151" t="s">
        <v>173</v>
      </c>
      <c r="AU315" s="151" t="s">
        <v>88</v>
      </c>
      <c r="AV315" s="12" t="s">
        <v>23</v>
      </c>
      <c r="AW315" s="12" t="s">
        <v>39</v>
      </c>
      <c r="AX315" s="12" t="s">
        <v>80</v>
      </c>
      <c r="AY315" s="151" t="s">
        <v>163</v>
      </c>
    </row>
    <row r="316" spans="2:65" s="12" customFormat="1" ht="11.25">
      <c r="B316" s="149"/>
      <c r="D316" s="150" t="s">
        <v>173</v>
      </c>
      <c r="E316" s="151" t="s">
        <v>34</v>
      </c>
      <c r="F316" s="152" t="s">
        <v>386</v>
      </c>
      <c r="H316" s="151" t="s">
        <v>34</v>
      </c>
      <c r="I316" s="153"/>
      <c r="L316" s="149"/>
      <c r="M316" s="154"/>
      <c r="T316" s="155"/>
      <c r="AT316" s="151" t="s">
        <v>173</v>
      </c>
      <c r="AU316" s="151" t="s">
        <v>88</v>
      </c>
      <c r="AV316" s="12" t="s">
        <v>23</v>
      </c>
      <c r="AW316" s="12" t="s">
        <v>39</v>
      </c>
      <c r="AX316" s="12" t="s">
        <v>80</v>
      </c>
      <c r="AY316" s="151" t="s">
        <v>163</v>
      </c>
    </row>
    <row r="317" spans="2:65" s="13" customFormat="1" ht="11.25">
      <c r="B317" s="156"/>
      <c r="D317" s="150" t="s">
        <v>173</v>
      </c>
      <c r="E317" s="157" t="s">
        <v>34</v>
      </c>
      <c r="F317" s="158" t="s">
        <v>387</v>
      </c>
      <c r="H317" s="159">
        <v>16</v>
      </c>
      <c r="I317" s="160"/>
      <c r="L317" s="156"/>
      <c r="M317" s="161"/>
      <c r="T317" s="162"/>
      <c r="AT317" s="157" t="s">
        <v>173</v>
      </c>
      <c r="AU317" s="157" t="s">
        <v>88</v>
      </c>
      <c r="AV317" s="13" t="s">
        <v>88</v>
      </c>
      <c r="AW317" s="13" t="s">
        <v>39</v>
      </c>
      <c r="AX317" s="13" t="s">
        <v>23</v>
      </c>
      <c r="AY317" s="157" t="s">
        <v>163</v>
      </c>
    </row>
    <row r="318" spans="2:65" s="11" customFormat="1" ht="22.9" customHeight="1">
      <c r="B318" s="120"/>
      <c r="D318" s="121" t="s">
        <v>79</v>
      </c>
      <c r="E318" s="130" t="s">
        <v>88</v>
      </c>
      <c r="F318" s="130" t="s">
        <v>388</v>
      </c>
      <c r="I318" s="123"/>
      <c r="J318" s="131">
        <f>BK318</f>
        <v>0</v>
      </c>
      <c r="L318" s="120"/>
      <c r="M318" s="125"/>
      <c r="P318" s="126">
        <f>SUM(P319:P322)</f>
        <v>0</v>
      </c>
      <c r="R318" s="126">
        <f>SUM(R319:R322)</f>
        <v>5.8E-4</v>
      </c>
      <c r="T318" s="127">
        <f>SUM(T319:T322)</f>
        <v>0</v>
      </c>
      <c r="AR318" s="121" t="s">
        <v>23</v>
      </c>
      <c r="AT318" s="128" t="s">
        <v>79</v>
      </c>
      <c r="AU318" s="128" t="s">
        <v>23</v>
      </c>
      <c r="AY318" s="121" t="s">
        <v>163</v>
      </c>
      <c r="BK318" s="129">
        <f>SUM(BK319:BK322)</f>
        <v>0</v>
      </c>
    </row>
    <row r="319" spans="2:65" s="1" customFormat="1" ht="16.5" customHeight="1">
      <c r="B319" s="33"/>
      <c r="C319" s="132" t="s">
        <v>389</v>
      </c>
      <c r="D319" s="132" t="s">
        <v>165</v>
      </c>
      <c r="E319" s="133" t="s">
        <v>390</v>
      </c>
      <c r="F319" s="134" t="s">
        <v>391</v>
      </c>
      <c r="G319" s="135" t="s">
        <v>373</v>
      </c>
      <c r="H319" s="136">
        <v>0.5</v>
      </c>
      <c r="I319" s="137"/>
      <c r="J319" s="138">
        <f>ROUND(I319*H319,2)</f>
        <v>0</v>
      </c>
      <c r="K319" s="134" t="s">
        <v>169</v>
      </c>
      <c r="L319" s="33"/>
      <c r="M319" s="139" t="s">
        <v>34</v>
      </c>
      <c r="N319" s="140" t="s">
        <v>51</v>
      </c>
      <c r="P319" s="141">
        <f>O319*H319</f>
        <v>0</v>
      </c>
      <c r="Q319" s="141">
        <v>1.16E-3</v>
      </c>
      <c r="R319" s="141">
        <f>Q319*H319</f>
        <v>5.8E-4</v>
      </c>
      <c r="S319" s="141">
        <v>0</v>
      </c>
      <c r="T319" s="142">
        <f>S319*H319</f>
        <v>0</v>
      </c>
      <c r="AR319" s="143" t="s">
        <v>106</v>
      </c>
      <c r="AT319" s="143" t="s">
        <v>165</v>
      </c>
      <c r="AU319" s="143" t="s">
        <v>88</v>
      </c>
      <c r="AY319" s="17" t="s">
        <v>163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23</v>
      </c>
      <c r="BK319" s="144">
        <f>ROUND(I319*H319,2)</f>
        <v>0</v>
      </c>
      <c r="BL319" s="17" t="s">
        <v>106</v>
      </c>
      <c r="BM319" s="143" t="s">
        <v>392</v>
      </c>
    </row>
    <row r="320" spans="2:65" s="1" customFormat="1" ht="11.25">
      <c r="B320" s="33"/>
      <c r="D320" s="145" t="s">
        <v>171</v>
      </c>
      <c r="F320" s="146" t="s">
        <v>393</v>
      </c>
      <c r="I320" s="147"/>
      <c r="L320" s="33"/>
      <c r="M320" s="148"/>
      <c r="T320" s="54"/>
      <c r="AT320" s="17" t="s">
        <v>171</v>
      </c>
      <c r="AU320" s="17" t="s">
        <v>88</v>
      </c>
    </row>
    <row r="321" spans="2:65" s="12" customFormat="1" ht="11.25">
      <c r="B321" s="149"/>
      <c r="D321" s="150" t="s">
        <v>173</v>
      </c>
      <c r="E321" s="151" t="s">
        <v>34</v>
      </c>
      <c r="F321" s="152" t="s">
        <v>211</v>
      </c>
      <c r="H321" s="151" t="s">
        <v>34</v>
      </c>
      <c r="I321" s="153"/>
      <c r="L321" s="149"/>
      <c r="M321" s="154"/>
      <c r="T321" s="155"/>
      <c r="AT321" s="151" t="s">
        <v>173</v>
      </c>
      <c r="AU321" s="151" t="s">
        <v>88</v>
      </c>
      <c r="AV321" s="12" t="s">
        <v>23</v>
      </c>
      <c r="AW321" s="12" t="s">
        <v>39</v>
      </c>
      <c r="AX321" s="12" t="s">
        <v>80</v>
      </c>
      <c r="AY321" s="151" t="s">
        <v>163</v>
      </c>
    </row>
    <row r="322" spans="2:65" s="13" customFormat="1" ht="11.25">
      <c r="B322" s="156"/>
      <c r="D322" s="150" t="s">
        <v>173</v>
      </c>
      <c r="E322" s="157" t="s">
        <v>34</v>
      </c>
      <c r="F322" s="158" t="s">
        <v>394</v>
      </c>
      <c r="H322" s="159">
        <v>0.5</v>
      </c>
      <c r="I322" s="160"/>
      <c r="L322" s="156"/>
      <c r="M322" s="161"/>
      <c r="T322" s="162"/>
      <c r="AT322" s="157" t="s">
        <v>173</v>
      </c>
      <c r="AU322" s="157" t="s">
        <v>88</v>
      </c>
      <c r="AV322" s="13" t="s">
        <v>88</v>
      </c>
      <c r="AW322" s="13" t="s">
        <v>39</v>
      </c>
      <c r="AX322" s="13" t="s">
        <v>23</v>
      </c>
      <c r="AY322" s="157" t="s">
        <v>163</v>
      </c>
    </row>
    <row r="323" spans="2:65" s="11" customFormat="1" ht="22.9" customHeight="1">
      <c r="B323" s="120"/>
      <c r="D323" s="121" t="s">
        <v>79</v>
      </c>
      <c r="E323" s="130" t="s">
        <v>96</v>
      </c>
      <c r="F323" s="130" t="s">
        <v>395</v>
      </c>
      <c r="I323" s="123"/>
      <c r="J323" s="131">
        <f>BK323</f>
        <v>0</v>
      </c>
      <c r="L323" s="120"/>
      <c r="M323" s="125"/>
      <c r="P323" s="126">
        <f>SUM(P324:P348)</f>
        <v>0</v>
      </c>
      <c r="R323" s="126">
        <f>SUM(R324:R348)</f>
        <v>0.51855068999999998</v>
      </c>
      <c r="T323" s="127">
        <f>SUM(T324:T348)</f>
        <v>0</v>
      </c>
      <c r="AR323" s="121" t="s">
        <v>23</v>
      </c>
      <c r="AT323" s="128" t="s">
        <v>79</v>
      </c>
      <c r="AU323" s="128" t="s">
        <v>23</v>
      </c>
      <c r="AY323" s="121" t="s">
        <v>163</v>
      </c>
      <c r="BK323" s="129">
        <f>SUM(BK324:BK348)</f>
        <v>0</v>
      </c>
    </row>
    <row r="324" spans="2:65" s="1" customFormat="1" ht="16.5" customHeight="1">
      <c r="B324" s="33"/>
      <c r="C324" s="132" t="s">
        <v>396</v>
      </c>
      <c r="D324" s="132" t="s">
        <v>165</v>
      </c>
      <c r="E324" s="133" t="s">
        <v>397</v>
      </c>
      <c r="F324" s="134" t="s">
        <v>398</v>
      </c>
      <c r="G324" s="135" t="s">
        <v>185</v>
      </c>
      <c r="H324" s="136">
        <v>1.53</v>
      </c>
      <c r="I324" s="137"/>
      <c r="J324" s="138">
        <f>ROUND(I324*H324,2)</f>
        <v>0</v>
      </c>
      <c r="K324" s="134" t="s">
        <v>169</v>
      </c>
      <c r="L324" s="33"/>
      <c r="M324" s="139" t="s">
        <v>34</v>
      </c>
      <c r="N324" s="140" t="s">
        <v>51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106</v>
      </c>
      <c r="AT324" s="143" t="s">
        <v>165</v>
      </c>
      <c r="AU324" s="143" t="s">
        <v>88</v>
      </c>
      <c r="AY324" s="17" t="s">
        <v>163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23</v>
      </c>
      <c r="BK324" s="144">
        <f>ROUND(I324*H324,2)</f>
        <v>0</v>
      </c>
      <c r="BL324" s="17" t="s">
        <v>106</v>
      </c>
      <c r="BM324" s="143" t="s">
        <v>399</v>
      </c>
    </row>
    <row r="325" spans="2:65" s="1" customFormat="1" ht="11.25">
      <c r="B325" s="33"/>
      <c r="D325" s="145" t="s">
        <v>171</v>
      </c>
      <c r="F325" s="146" t="s">
        <v>400</v>
      </c>
      <c r="I325" s="147"/>
      <c r="L325" s="33"/>
      <c r="M325" s="148"/>
      <c r="T325" s="54"/>
      <c r="AT325" s="17" t="s">
        <v>171</v>
      </c>
      <c r="AU325" s="17" t="s">
        <v>88</v>
      </c>
    </row>
    <row r="326" spans="2:65" s="12" customFormat="1" ht="11.25">
      <c r="B326" s="149"/>
      <c r="D326" s="150" t="s">
        <v>173</v>
      </c>
      <c r="E326" s="151" t="s">
        <v>34</v>
      </c>
      <c r="F326" s="152" t="s">
        <v>401</v>
      </c>
      <c r="H326" s="151" t="s">
        <v>34</v>
      </c>
      <c r="I326" s="153"/>
      <c r="L326" s="149"/>
      <c r="M326" s="154"/>
      <c r="T326" s="155"/>
      <c r="AT326" s="151" t="s">
        <v>173</v>
      </c>
      <c r="AU326" s="151" t="s">
        <v>88</v>
      </c>
      <c r="AV326" s="12" t="s">
        <v>23</v>
      </c>
      <c r="AW326" s="12" t="s">
        <v>39</v>
      </c>
      <c r="AX326" s="12" t="s">
        <v>80</v>
      </c>
      <c r="AY326" s="151" t="s">
        <v>163</v>
      </c>
    </row>
    <row r="327" spans="2:65" s="13" customFormat="1" ht="11.25">
      <c r="B327" s="156"/>
      <c r="D327" s="150" t="s">
        <v>173</v>
      </c>
      <c r="E327" s="157" t="s">
        <v>34</v>
      </c>
      <c r="F327" s="158" t="s">
        <v>402</v>
      </c>
      <c r="H327" s="159">
        <v>1.53</v>
      </c>
      <c r="I327" s="160"/>
      <c r="L327" s="156"/>
      <c r="M327" s="161"/>
      <c r="T327" s="162"/>
      <c r="AT327" s="157" t="s">
        <v>173</v>
      </c>
      <c r="AU327" s="157" t="s">
        <v>88</v>
      </c>
      <c r="AV327" s="13" t="s">
        <v>88</v>
      </c>
      <c r="AW327" s="13" t="s">
        <v>39</v>
      </c>
      <c r="AX327" s="13" t="s">
        <v>23</v>
      </c>
      <c r="AY327" s="157" t="s">
        <v>163</v>
      </c>
    </row>
    <row r="328" spans="2:65" s="1" customFormat="1" ht="16.5" customHeight="1">
      <c r="B328" s="33"/>
      <c r="C328" s="132" t="s">
        <v>403</v>
      </c>
      <c r="D328" s="132" t="s">
        <v>165</v>
      </c>
      <c r="E328" s="133" t="s">
        <v>404</v>
      </c>
      <c r="F328" s="134" t="s">
        <v>405</v>
      </c>
      <c r="G328" s="135" t="s">
        <v>185</v>
      </c>
      <c r="H328" s="136">
        <v>1.53</v>
      </c>
      <c r="I328" s="137"/>
      <c r="J328" s="138">
        <f>ROUND(I328*H328,2)</f>
        <v>0</v>
      </c>
      <c r="K328" s="134" t="s">
        <v>169</v>
      </c>
      <c r="L328" s="33"/>
      <c r="M328" s="139" t="s">
        <v>34</v>
      </c>
      <c r="N328" s="140" t="s">
        <v>51</v>
      </c>
      <c r="P328" s="141">
        <f>O328*H328</f>
        <v>0</v>
      </c>
      <c r="Q328" s="141">
        <v>4.8579999999999998E-2</v>
      </c>
      <c r="R328" s="141">
        <f>Q328*H328</f>
        <v>7.4327400000000002E-2</v>
      </c>
      <c r="S328" s="141">
        <v>0</v>
      </c>
      <c r="T328" s="142">
        <f>S328*H328</f>
        <v>0</v>
      </c>
      <c r="AR328" s="143" t="s">
        <v>106</v>
      </c>
      <c r="AT328" s="143" t="s">
        <v>165</v>
      </c>
      <c r="AU328" s="143" t="s">
        <v>88</v>
      </c>
      <c r="AY328" s="17" t="s">
        <v>163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7" t="s">
        <v>23</v>
      </c>
      <c r="BK328" s="144">
        <f>ROUND(I328*H328,2)</f>
        <v>0</v>
      </c>
      <c r="BL328" s="17" t="s">
        <v>106</v>
      </c>
      <c r="BM328" s="143" t="s">
        <v>406</v>
      </c>
    </row>
    <row r="329" spans="2:65" s="1" customFormat="1" ht="11.25">
      <c r="B329" s="33"/>
      <c r="D329" s="145" t="s">
        <v>171</v>
      </c>
      <c r="F329" s="146" t="s">
        <v>407</v>
      </c>
      <c r="I329" s="147"/>
      <c r="L329" s="33"/>
      <c r="M329" s="148"/>
      <c r="T329" s="54"/>
      <c r="AT329" s="17" t="s">
        <v>171</v>
      </c>
      <c r="AU329" s="17" t="s">
        <v>88</v>
      </c>
    </row>
    <row r="330" spans="2:65" s="12" customFormat="1" ht="11.25">
      <c r="B330" s="149"/>
      <c r="D330" s="150" t="s">
        <v>173</v>
      </c>
      <c r="E330" s="151" t="s">
        <v>34</v>
      </c>
      <c r="F330" s="152" t="s">
        <v>401</v>
      </c>
      <c r="H330" s="151" t="s">
        <v>34</v>
      </c>
      <c r="I330" s="153"/>
      <c r="L330" s="149"/>
      <c r="M330" s="154"/>
      <c r="T330" s="155"/>
      <c r="AT330" s="151" t="s">
        <v>173</v>
      </c>
      <c r="AU330" s="151" t="s">
        <v>88</v>
      </c>
      <c r="AV330" s="12" t="s">
        <v>23</v>
      </c>
      <c r="AW330" s="12" t="s">
        <v>39</v>
      </c>
      <c r="AX330" s="12" t="s">
        <v>80</v>
      </c>
      <c r="AY330" s="151" t="s">
        <v>163</v>
      </c>
    </row>
    <row r="331" spans="2:65" s="13" customFormat="1" ht="11.25">
      <c r="B331" s="156"/>
      <c r="D331" s="150" t="s">
        <v>173</v>
      </c>
      <c r="E331" s="157" t="s">
        <v>34</v>
      </c>
      <c r="F331" s="158" t="s">
        <v>402</v>
      </c>
      <c r="H331" s="159">
        <v>1.53</v>
      </c>
      <c r="I331" s="160"/>
      <c r="L331" s="156"/>
      <c r="M331" s="161"/>
      <c r="T331" s="162"/>
      <c r="AT331" s="157" t="s">
        <v>173</v>
      </c>
      <c r="AU331" s="157" t="s">
        <v>88</v>
      </c>
      <c r="AV331" s="13" t="s">
        <v>88</v>
      </c>
      <c r="AW331" s="13" t="s">
        <v>39</v>
      </c>
      <c r="AX331" s="13" t="s">
        <v>23</v>
      </c>
      <c r="AY331" s="157" t="s">
        <v>163</v>
      </c>
    </row>
    <row r="332" spans="2:65" s="1" customFormat="1" ht="16.5" customHeight="1">
      <c r="B332" s="33"/>
      <c r="C332" s="132" t="s">
        <v>408</v>
      </c>
      <c r="D332" s="132" t="s">
        <v>165</v>
      </c>
      <c r="E332" s="133" t="s">
        <v>409</v>
      </c>
      <c r="F332" s="134" t="s">
        <v>410</v>
      </c>
      <c r="G332" s="135" t="s">
        <v>168</v>
      </c>
      <c r="H332" s="136">
        <v>5.89</v>
      </c>
      <c r="I332" s="137"/>
      <c r="J332" s="138">
        <f>ROUND(I332*H332,2)</f>
        <v>0</v>
      </c>
      <c r="K332" s="134" t="s">
        <v>169</v>
      </c>
      <c r="L332" s="33"/>
      <c r="M332" s="139" t="s">
        <v>34</v>
      </c>
      <c r="N332" s="140" t="s">
        <v>51</v>
      </c>
      <c r="P332" s="141">
        <f>O332*H332</f>
        <v>0</v>
      </c>
      <c r="Q332" s="141">
        <v>4.1739999999999999E-2</v>
      </c>
      <c r="R332" s="141">
        <f>Q332*H332</f>
        <v>0.24584859999999997</v>
      </c>
      <c r="S332" s="141">
        <v>0</v>
      </c>
      <c r="T332" s="142">
        <f>S332*H332</f>
        <v>0</v>
      </c>
      <c r="AR332" s="143" t="s">
        <v>106</v>
      </c>
      <c r="AT332" s="143" t="s">
        <v>165</v>
      </c>
      <c r="AU332" s="143" t="s">
        <v>88</v>
      </c>
      <c r="AY332" s="17" t="s">
        <v>163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7" t="s">
        <v>23</v>
      </c>
      <c r="BK332" s="144">
        <f>ROUND(I332*H332,2)</f>
        <v>0</v>
      </c>
      <c r="BL332" s="17" t="s">
        <v>106</v>
      </c>
      <c r="BM332" s="143" t="s">
        <v>411</v>
      </c>
    </row>
    <row r="333" spans="2:65" s="1" customFormat="1" ht="11.25">
      <c r="B333" s="33"/>
      <c r="D333" s="145" t="s">
        <v>171</v>
      </c>
      <c r="F333" s="146" t="s">
        <v>412</v>
      </c>
      <c r="I333" s="147"/>
      <c r="L333" s="33"/>
      <c r="M333" s="148"/>
      <c r="T333" s="54"/>
      <c r="AT333" s="17" t="s">
        <v>171</v>
      </c>
      <c r="AU333" s="17" t="s">
        <v>88</v>
      </c>
    </row>
    <row r="334" spans="2:65" s="12" customFormat="1" ht="11.25">
      <c r="B334" s="149"/>
      <c r="D334" s="150" t="s">
        <v>173</v>
      </c>
      <c r="E334" s="151" t="s">
        <v>34</v>
      </c>
      <c r="F334" s="152" t="s">
        <v>401</v>
      </c>
      <c r="H334" s="151" t="s">
        <v>34</v>
      </c>
      <c r="I334" s="153"/>
      <c r="L334" s="149"/>
      <c r="M334" s="154"/>
      <c r="T334" s="155"/>
      <c r="AT334" s="151" t="s">
        <v>173</v>
      </c>
      <c r="AU334" s="151" t="s">
        <v>88</v>
      </c>
      <c r="AV334" s="12" t="s">
        <v>23</v>
      </c>
      <c r="AW334" s="12" t="s">
        <v>39</v>
      </c>
      <c r="AX334" s="12" t="s">
        <v>80</v>
      </c>
      <c r="AY334" s="151" t="s">
        <v>163</v>
      </c>
    </row>
    <row r="335" spans="2:65" s="13" customFormat="1" ht="11.25">
      <c r="B335" s="156"/>
      <c r="D335" s="150" t="s">
        <v>173</v>
      </c>
      <c r="E335" s="157" t="s">
        <v>34</v>
      </c>
      <c r="F335" s="158" t="s">
        <v>413</v>
      </c>
      <c r="H335" s="159">
        <v>5.89</v>
      </c>
      <c r="I335" s="160"/>
      <c r="L335" s="156"/>
      <c r="M335" s="161"/>
      <c r="T335" s="162"/>
      <c r="AT335" s="157" t="s">
        <v>173</v>
      </c>
      <c r="AU335" s="157" t="s">
        <v>88</v>
      </c>
      <c r="AV335" s="13" t="s">
        <v>88</v>
      </c>
      <c r="AW335" s="13" t="s">
        <v>39</v>
      </c>
      <c r="AX335" s="13" t="s">
        <v>23</v>
      </c>
      <c r="AY335" s="157" t="s">
        <v>163</v>
      </c>
    </row>
    <row r="336" spans="2:65" s="1" customFormat="1" ht="16.5" customHeight="1">
      <c r="B336" s="33"/>
      <c r="C336" s="132" t="s">
        <v>414</v>
      </c>
      <c r="D336" s="132" t="s">
        <v>165</v>
      </c>
      <c r="E336" s="133" t="s">
        <v>415</v>
      </c>
      <c r="F336" s="134" t="s">
        <v>416</v>
      </c>
      <c r="G336" s="135" t="s">
        <v>168</v>
      </c>
      <c r="H336" s="136">
        <v>5.89</v>
      </c>
      <c r="I336" s="137"/>
      <c r="J336" s="138">
        <f>ROUND(I336*H336,2)</f>
        <v>0</v>
      </c>
      <c r="K336" s="134" t="s">
        <v>169</v>
      </c>
      <c r="L336" s="33"/>
      <c r="M336" s="139" t="s">
        <v>34</v>
      </c>
      <c r="N336" s="140" t="s">
        <v>51</v>
      </c>
      <c r="P336" s="141">
        <f>O336*H336</f>
        <v>0</v>
      </c>
      <c r="Q336" s="141">
        <v>2.0000000000000002E-5</v>
      </c>
      <c r="R336" s="141">
        <f>Q336*H336</f>
        <v>1.178E-4</v>
      </c>
      <c r="S336" s="141">
        <v>0</v>
      </c>
      <c r="T336" s="142">
        <f>S336*H336</f>
        <v>0</v>
      </c>
      <c r="AR336" s="143" t="s">
        <v>106</v>
      </c>
      <c r="AT336" s="143" t="s">
        <v>165</v>
      </c>
      <c r="AU336" s="143" t="s">
        <v>88</v>
      </c>
      <c r="AY336" s="17" t="s">
        <v>163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23</v>
      </c>
      <c r="BK336" s="144">
        <f>ROUND(I336*H336,2)</f>
        <v>0</v>
      </c>
      <c r="BL336" s="17" t="s">
        <v>106</v>
      </c>
      <c r="BM336" s="143" t="s">
        <v>417</v>
      </c>
    </row>
    <row r="337" spans="2:65" s="1" customFormat="1" ht="11.25">
      <c r="B337" s="33"/>
      <c r="D337" s="145" t="s">
        <v>171</v>
      </c>
      <c r="F337" s="146" t="s">
        <v>418</v>
      </c>
      <c r="I337" s="147"/>
      <c r="L337" s="33"/>
      <c r="M337" s="148"/>
      <c r="T337" s="54"/>
      <c r="AT337" s="17" t="s">
        <v>171</v>
      </c>
      <c r="AU337" s="17" t="s">
        <v>88</v>
      </c>
    </row>
    <row r="338" spans="2:65" s="12" customFormat="1" ht="11.25">
      <c r="B338" s="149"/>
      <c r="D338" s="150" t="s">
        <v>173</v>
      </c>
      <c r="E338" s="151" t="s">
        <v>34</v>
      </c>
      <c r="F338" s="152" t="s">
        <v>419</v>
      </c>
      <c r="H338" s="151" t="s">
        <v>34</v>
      </c>
      <c r="I338" s="153"/>
      <c r="L338" s="149"/>
      <c r="M338" s="154"/>
      <c r="T338" s="155"/>
      <c r="AT338" s="151" t="s">
        <v>173</v>
      </c>
      <c r="AU338" s="151" t="s">
        <v>88</v>
      </c>
      <c r="AV338" s="12" t="s">
        <v>23</v>
      </c>
      <c r="AW338" s="12" t="s">
        <v>39</v>
      </c>
      <c r="AX338" s="12" t="s">
        <v>80</v>
      </c>
      <c r="AY338" s="151" t="s">
        <v>163</v>
      </c>
    </row>
    <row r="339" spans="2:65" s="13" customFormat="1" ht="11.25">
      <c r="B339" s="156"/>
      <c r="D339" s="150" t="s">
        <v>173</v>
      </c>
      <c r="E339" s="157" t="s">
        <v>34</v>
      </c>
      <c r="F339" s="158" t="s">
        <v>420</v>
      </c>
      <c r="H339" s="159">
        <v>16.29</v>
      </c>
      <c r="I339" s="160"/>
      <c r="L339" s="156"/>
      <c r="M339" s="161"/>
      <c r="T339" s="162"/>
      <c r="AT339" s="157" t="s">
        <v>173</v>
      </c>
      <c r="AU339" s="157" t="s">
        <v>88</v>
      </c>
      <c r="AV339" s="13" t="s">
        <v>88</v>
      </c>
      <c r="AW339" s="13" t="s">
        <v>39</v>
      </c>
      <c r="AX339" s="13" t="s">
        <v>80</v>
      </c>
      <c r="AY339" s="157" t="s">
        <v>163</v>
      </c>
    </row>
    <row r="340" spans="2:65" s="12" customFormat="1" ht="11.25">
      <c r="B340" s="149"/>
      <c r="D340" s="150" t="s">
        <v>173</v>
      </c>
      <c r="E340" s="151" t="s">
        <v>34</v>
      </c>
      <c r="F340" s="152" t="s">
        <v>401</v>
      </c>
      <c r="H340" s="151" t="s">
        <v>34</v>
      </c>
      <c r="I340" s="153"/>
      <c r="L340" s="149"/>
      <c r="M340" s="154"/>
      <c r="T340" s="155"/>
      <c r="AT340" s="151" t="s">
        <v>173</v>
      </c>
      <c r="AU340" s="151" t="s">
        <v>88</v>
      </c>
      <c r="AV340" s="12" t="s">
        <v>23</v>
      </c>
      <c r="AW340" s="12" t="s">
        <v>39</v>
      </c>
      <c r="AX340" s="12" t="s">
        <v>80</v>
      </c>
      <c r="AY340" s="151" t="s">
        <v>163</v>
      </c>
    </row>
    <row r="341" spans="2:65" s="13" customFormat="1" ht="11.25">
      <c r="B341" s="156"/>
      <c r="D341" s="150" t="s">
        <v>173</v>
      </c>
      <c r="E341" s="157" t="s">
        <v>34</v>
      </c>
      <c r="F341" s="158" t="s">
        <v>413</v>
      </c>
      <c r="H341" s="159">
        <v>5.89</v>
      </c>
      <c r="I341" s="160"/>
      <c r="L341" s="156"/>
      <c r="M341" s="161"/>
      <c r="T341" s="162"/>
      <c r="AT341" s="157" t="s">
        <v>173</v>
      </c>
      <c r="AU341" s="157" t="s">
        <v>88</v>
      </c>
      <c r="AV341" s="13" t="s">
        <v>88</v>
      </c>
      <c r="AW341" s="13" t="s">
        <v>39</v>
      </c>
      <c r="AX341" s="13" t="s">
        <v>23</v>
      </c>
      <c r="AY341" s="157" t="s">
        <v>163</v>
      </c>
    </row>
    <row r="342" spans="2:65" s="1" customFormat="1" ht="16.5" customHeight="1">
      <c r="B342" s="33"/>
      <c r="C342" s="132" t="s">
        <v>421</v>
      </c>
      <c r="D342" s="132" t="s">
        <v>165</v>
      </c>
      <c r="E342" s="133" t="s">
        <v>422</v>
      </c>
      <c r="F342" s="134" t="s">
        <v>423</v>
      </c>
      <c r="G342" s="135" t="s">
        <v>258</v>
      </c>
      <c r="H342" s="136">
        <v>0.157</v>
      </c>
      <c r="I342" s="137"/>
      <c r="J342" s="138">
        <f>ROUND(I342*H342,2)</f>
        <v>0</v>
      </c>
      <c r="K342" s="134" t="s">
        <v>169</v>
      </c>
      <c r="L342" s="33"/>
      <c r="M342" s="139" t="s">
        <v>34</v>
      </c>
      <c r="N342" s="140" t="s">
        <v>51</v>
      </c>
      <c r="P342" s="141">
        <f>O342*H342</f>
        <v>0</v>
      </c>
      <c r="Q342" s="141">
        <v>1.04877</v>
      </c>
      <c r="R342" s="141">
        <f>Q342*H342</f>
        <v>0.16465689</v>
      </c>
      <c r="S342" s="141">
        <v>0</v>
      </c>
      <c r="T342" s="142">
        <f>S342*H342</f>
        <v>0</v>
      </c>
      <c r="AR342" s="143" t="s">
        <v>106</v>
      </c>
      <c r="AT342" s="143" t="s">
        <v>165</v>
      </c>
      <c r="AU342" s="143" t="s">
        <v>88</v>
      </c>
      <c r="AY342" s="17" t="s">
        <v>163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23</v>
      </c>
      <c r="BK342" s="144">
        <f>ROUND(I342*H342,2)</f>
        <v>0</v>
      </c>
      <c r="BL342" s="17" t="s">
        <v>106</v>
      </c>
      <c r="BM342" s="143" t="s">
        <v>424</v>
      </c>
    </row>
    <row r="343" spans="2:65" s="1" customFormat="1" ht="11.25">
      <c r="B343" s="33"/>
      <c r="D343" s="145" t="s">
        <v>171</v>
      </c>
      <c r="F343" s="146" t="s">
        <v>425</v>
      </c>
      <c r="I343" s="147"/>
      <c r="L343" s="33"/>
      <c r="M343" s="148"/>
      <c r="T343" s="54"/>
      <c r="AT343" s="17" t="s">
        <v>171</v>
      </c>
      <c r="AU343" s="17" t="s">
        <v>88</v>
      </c>
    </row>
    <row r="344" spans="2:65" s="12" customFormat="1" ht="11.25">
      <c r="B344" s="149"/>
      <c r="D344" s="150" t="s">
        <v>173</v>
      </c>
      <c r="E344" s="151" t="s">
        <v>34</v>
      </c>
      <c r="F344" s="152" t="s">
        <v>401</v>
      </c>
      <c r="H344" s="151" t="s">
        <v>34</v>
      </c>
      <c r="I344" s="153"/>
      <c r="L344" s="149"/>
      <c r="M344" s="154"/>
      <c r="T344" s="155"/>
      <c r="AT344" s="151" t="s">
        <v>173</v>
      </c>
      <c r="AU344" s="151" t="s">
        <v>88</v>
      </c>
      <c r="AV344" s="12" t="s">
        <v>23</v>
      </c>
      <c r="AW344" s="12" t="s">
        <v>39</v>
      </c>
      <c r="AX344" s="12" t="s">
        <v>80</v>
      </c>
      <c r="AY344" s="151" t="s">
        <v>163</v>
      </c>
    </row>
    <row r="345" spans="2:65" s="13" customFormat="1" ht="11.25">
      <c r="B345" s="156"/>
      <c r="D345" s="150" t="s">
        <v>173</v>
      </c>
      <c r="E345" s="157" t="s">
        <v>34</v>
      </c>
      <c r="F345" s="158" t="s">
        <v>426</v>
      </c>
      <c r="H345" s="159">
        <v>0.157</v>
      </c>
      <c r="I345" s="160"/>
      <c r="L345" s="156"/>
      <c r="M345" s="161"/>
      <c r="T345" s="162"/>
      <c r="AT345" s="157" t="s">
        <v>173</v>
      </c>
      <c r="AU345" s="157" t="s">
        <v>88</v>
      </c>
      <c r="AV345" s="13" t="s">
        <v>88</v>
      </c>
      <c r="AW345" s="13" t="s">
        <v>39</v>
      </c>
      <c r="AX345" s="13" t="s">
        <v>23</v>
      </c>
      <c r="AY345" s="157" t="s">
        <v>163</v>
      </c>
    </row>
    <row r="346" spans="2:65" s="1" customFormat="1" ht="24.2" customHeight="1">
      <c r="B346" s="33"/>
      <c r="C346" s="132" t="s">
        <v>427</v>
      </c>
      <c r="D346" s="132" t="s">
        <v>165</v>
      </c>
      <c r="E346" s="133" t="s">
        <v>428</v>
      </c>
      <c r="F346" s="134" t="s">
        <v>429</v>
      </c>
      <c r="G346" s="135" t="s">
        <v>430</v>
      </c>
      <c r="H346" s="136">
        <v>70</v>
      </c>
      <c r="I346" s="137"/>
      <c r="J346" s="138">
        <f>ROUND(I346*H346,2)</f>
        <v>0</v>
      </c>
      <c r="K346" s="134" t="s">
        <v>34</v>
      </c>
      <c r="L346" s="33"/>
      <c r="M346" s="139" t="s">
        <v>34</v>
      </c>
      <c r="N346" s="140" t="s">
        <v>51</v>
      </c>
      <c r="P346" s="141">
        <f>O346*H346</f>
        <v>0</v>
      </c>
      <c r="Q346" s="141">
        <v>4.8000000000000001E-4</v>
      </c>
      <c r="R346" s="141">
        <f>Q346*H346</f>
        <v>3.3599999999999998E-2</v>
      </c>
      <c r="S346" s="141">
        <v>0</v>
      </c>
      <c r="T346" s="142">
        <f>S346*H346</f>
        <v>0</v>
      </c>
      <c r="AR346" s="143" t="s">
        <v>106</v>
      </c>
      <c r="AT346" s="143" t="s">
        <v>165</v>
      </c>
      <c r="AU346" s="143" t="s">
        <v>88</v>
      </c>
      <c r="AY346" s="17" t="s">
        <v>163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7" t="s">
        <v>23</v>
      </c>
      <c r="BK346" s="144">
        <f>ROUND(I346*H346,2)</f>
        <v>0</v>
      </c>
      <c r="BL346" s="17" t="s">
        <v>106</v>
      </c>
      <c r="BM346" s="143" t="s">
        <v>431</v>
      </c>
    </row>
    <row r="347" spans="2:65" s="12" customFormat="1" ht="11.25">
      <c r="B347" s="149"/>
      <c r="D347" s="150" t="s">
        <v>173</v>
      </c>
      <c r="E347" s="151" t="s">
        <v>34</v>
      </c>
      <c r="F347" s="152" t="s">
        <v>401</v>
      </c>
      <c r="H347" s="151" t="s">
        <v>34</v>
      </c>
      <c r="I347" s="153"/>
      <c r="L347" s="149"/>
      <c r="M347" s="154"/>
      <c r="T347" s="155"/>
      <c r="AT347" s="151" t="s">
        <v>173</v>
      </c>
      <c r="AU347" s="151" t="s">
        <v>88</v>
      </c>
      <c r="AV347" s="12" t="s">
        <v>23</v>
      </c>
      <c r="AW347" s="12" t="s">
        <v>39</v>
      </c>
      <c r="AX347" s="12" t="s">
        <v>80</v>
      </c>
      <c r="AY347" s="151" t="s">
        <v>163</v>
      </c>
    </row>
    <row r="348" spans="2:65" s="13" customFormat="1" ht="11.25">
      <c r="B348" s="156"/>
      <c r="D348" s="150" t="s">
        <v>173</v>
      </c>
      <c r="E348" s="157" t="s">
        <v>34</v>
      </c>
      <c r="F348" s="158" t="s">
        <v>432</v>
      </c>
      <c r="H348" s="159">
        <v>70</v>
      </c>
      <c r="I348" s="160"/>
      <c r="L348" s="156"/>
      <c r="M348" s="161"/>
      <c r="T348" s="162"/>
      <c r="AT348" s="157" t="s">
        <v>173</v>
      </c>
      <c r="AU348" s="157" t="s">
        <v>88</v>
      </c>
      <c r="AV348" s="13" t="s">
        <v>88</v>
      </c>
      <c r="AW348" s="13" t="s">
        <v>39</v>
      </c>
      <c r="AX348" s="13" t="s">
        <v>23</v>
      </c>
      <c r="AY348" s="157" t="s">
        <v>163</v>
      </c>
    </row>
    <row r="349" spans="2:65" s="11" customFormat="1" ht="22.9" customHeight="1">
      <c r="B349" s="120"/>
      <c r="D349" s="121" t="s">
        <v>79</v>
      </c>
      <c r="E349" s="130" t="s">
        <v>106</v>
      </c>
      <c r="F349" s="130" t="s">
        <v>433</v>
      </c>
      <c r="I349" s="123"/>
      <c r="J349" s="131">
        <f>BK349</f>
        <v>0</v>
      </c>
      <c r="L349" s="120"/>
      <c r="M349" s="125"/>
      <c r="P349" s="126">
        <f>SUM(P350:P357)</f>
        <v>0</v>
      </c>
      <c r="R349" s="126">
        <f>SUM(R350:R357)</f>
        <v>0.29193999999999998</v>
      </c>
      <c r="T349" s="127">
        <f>SUM(T350:T357)</f>
        <v>0</v>
      </c>
      <c r="AR349" s="121" t="s">
        <v>23</v>
      </c>
      <c r="AT349" s="128" t="s">
        <v>79</v>
      </c>
      <c r="AU349" s="128" t="s">
        <v>23</v>
      </c>
      <c r="AY349" s="121" t="s">
        <v>163</v>
      </c>
      <c r="BK349" s="129">
        <f>SUM(BK350:BK357)</f>
        <v>0</v>
      </c>
    </row>
    <row r="350" spans="2:65" s="1" customFormat="1" ht="16.5" customHeight="1">
      <c r="B350" s="33"/>
      <c r="C350" s="132" t="s">
        <v>434</v>
      </c>
      <c r="D350" s="132" t="s">
        <v>165</v>
      </c>
      <c r="E350" s="133" t="s">
        <v>435</v>
      </c>
      <c r="F350" s="134" t="s">
        <v>436</v>
      </c>
      <c r="G350" s="135" t="s">
        <v>437</v>
      </c>
      <c r="H350" s="136">
        <v>1</v>
      </c>
      <c r="I350" s="137"/>
      <c r="J350" s="138">
        <f>ROUND(I350*H350,2)</f>
        <v>0</v>
      </c>
      <c r="K350" s="134" t="s">
        <v>169</v>
      </c>
      <c r="L350" s="33"/>
      <c r="M350" s="139" t="s">
        <v>34</v>
      </c>
      <c r="N350" s="140" t="s">
        <v>51</v>
      </c>
      <c r="P350" s="141">
        <f>O350*H350</f>
        <v>0</v>
      </c>
      <c r="Q350" s="141">
        <v>0.22394</v>
      </c>
      <c r="R350" s="141">
        <f>Q350*H350</f>
        <v>0.22394</v>
      </c>
      <c r="S350" s="141">
        <v>0</v>
      </c>
      <c r="T350" s="142">
        <f>S350*H350</f>
        <v>0</v>
      </c>
      <c r="AR350" s="143" t="s">
        <v>106</v>
      </c>
      <c r="AT350" s="143" t="s">
        <v>165</v>
      </c>
      <c r="AU350" s="143" t="s">
        <v>88</v>
      </c>
      <c r="AY350" s="17" t="s">
        <v>163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7" t="s">
        <v>23</v>
      </c>
      <c r="BK350" s="144">
        <f>ROUND(I350*H350,2)</f>
        <v>0</v>
      </c>
      <c r="BL350" s="17" t="s">
        <v>106</v>
      </c>
      <c r="BM350" s="143" t="s">
        <v>438</v>
      </c>
    </row>
    <row r="351" spans="2:65" s="1" customFormat="1" ht="11.25">
      <c r="B351" s="33"/>
      <c r="D351" s="145" t="s">
        <v>171</v>
      </c>
      <c r="F351" s="146" t="s">
        <v>439</v>
      </c>
      <c r="I351" s="147"/>
      <c r="L351" s="33"/>
      <c r="M351" s="148"/>
      <c r="T351" s="54"/>
      <c r="AT351" s="17" t="s">
        <v>171</v>
      </c>
      <c r="AU351" s="17" t="s">
        <v>88</v>
      </c>
    </row>
    <row r="352" spans="2:65" s="12" customFormat="1" ht="11.25">
      <c r="B352" s="149"/>
      <c r="D352" s="150" t="s">
        <v>173</v>
      </c>
      <c r="E352" s="151" t="s">
        <v>34</v>
      </c>
      <c r="F352" s="152" t="s">
        <v>440</v>
      </c>
      <c r="H352" s="151" t="s">
        <v>34</v>
      </c>
      <c r="I352" s="153"/>
      <c r="L352" s="149"/>
      <c r="M352" s="154"/>
      <c r="T352" s="155"/>
      <c r="AT352" s="151" t="s">
        <v>173</v>
      </c>
      <c r="AU352" s="151" t="s">
        <v>88</v>
      </c>
      <c r="AV352" s="12" t="s">
        <v>23</v>
      </c>
      <c r="AW352" s="12" t="s">
        <v>39</v>
      </c>
      <c r="AX352" s="12" t="s">
        <v>80</v>
      </c>
      <c r="AY352" s="151" t="s">
        <v>163</v>
      </c>
    </row>
    <row r="353" spans="2:65" s="12" customFormat="1" ht="11.25">
      <c r="B353" s="149"/>
      <c r="D353" s="150" t="s">
        <v>173</v>
      </c>
      <c r="E353" s="151" t="s">
        <v>34</v>
      </c>
      <c r="F353" s="152" t="s">
        <v>441</v>
      </c>
      <c r="H353" s="151" t="s">
        <v>34</v>
      </c>
      <c r="I353" s="153"/>
      <c r="L353" s="149"/>
      <c r="M353" s="154"/>
      <c r="T353" s="155"/>
      <c r="AT353" s="151" t="s">
        <v>173</v>
      </c>
      <c r="AU353" s="151" t="s">
        <v>88</v>
      </c>
      <c r="AV353" s="12" t="s">
        <v>23</v>
      </c>
      <c r="AW353" s="12" t="s">
        <v>39</v>
      </c>
      <c r="AX353" s="12" t="s">
        <v>80</v>
      </c>
      <c r="AY353" s="151" t="s">
        <v>163</v>
      </c>
    </row>
    <row r="354" spans="2:65" s="13" customFormat="1" ht="11.25">
      <c r="B354" s="156"/>
      <c r="D354" s="150" t="s">
        <v>173</v>
      </c>
      <c r="E354" s="157" t="s">
        <v>34</v>
      </c>
      <c r="F354" s="158" t="s">
        <v>23</v>
      </c>
      <c r="H354" s="159">
        <v>1</v>
      </c>
      <c r="I354" s="160"/>
      <c r="L354" s="156"/>
      <c r="M354" s="161"/>
      <c r="T354" s="162"/>
      <c r="AT354" s="157" t="s">
        <v>173</v>
      </c>
      <c r="AU354" s="157" t="s">
        <v>88</v>
      </c>
      <c r="AV354" s="13" t="s">
        <v>88</v>
      </c>
      <c r="AW354" s="13" t="s">
        <v>39</v>
      </c>
      <c r="AX354" s="13" t="s">
        <v>23</v>
      </c>
      <c r="AY354" s="157" t="s">
        <v>163</v>
      </c>
    </row>
    <row r="355" spans="2:65" s="1" customFormat="1" ht="16.5" customHeight="1">
      <c r="B355" s="33"/>
      <c r="C355" s="170" t="s">
        <v>442</v>
      </c>
      <c r="D355" s="170" t="s">
        <v>309</v>
      </c>
      <c r="E355" s="171" t="s">
        <v>443</v>
      </c>
      <c r="F355" s="172" t="s">
        <v>444</v>
      </c>
      <c r="G355" s="173" t="s">
        <v>437</v>
      </c>
      <c r="H355" s="174">
        <v>1</v>
      </c>
      <c r="I355" s="175"/>
      <c r="J355" s="176">
        <f>ROUND(I355*H355,2)</f>
        <v>0</v>
      </c>
      <c r="K355" s="172" t="s">
        <v>169</v>
      </c>
      <c r="L355" s="177"/>
      <c r="M355" s="178" t="s">
        <v>34</v>
      </c>
      <c r="N355" s="179" t="s">
        <v>51</v>
      </c>
      <c r="P355" s="141">
        <f>O355*H355</f>
        <v>0</v>
      </c>
      <c r="Q355" s="141">
        <v>6.8000000000000005E-2</v>
      </c>
      <c r="R355" s="141">
        <f>Q355*H355</f>
        <v>6.8000000000000005E-2</v>
      </c>
      <c r="S355" s="141">
        <v>0</v>
      </c>
      <c r="T355" s="142">
        <f>S355*H355</f>
        <v>0</v>
      </c>
      <c r="AR355" s="143" t="s">
        <v>248</v>
      </c>
      <c r="AT355" s="143" t="s">
        <v>309</v>
      </c>
      <c r="AU355" s="143" t="s">
        <v>88</v>
      </c>
      <c r="AY355" s="17" t="s">
        <v>163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23</v>
      </c>
      <c r="BK355" s="144">
        <f>ROUND(I355*H355,2)</f>
        <v>0</v>
      </c>
      <c r="BL355" s="17" t="s">
        <v>106</v>
      </c>
      <c r="BM355" s="143" t="s">
        <v>445</v>
      </c>
    </row>
    <row r="356" spans="2:65" s="12" customFormat="1" ht="11.25">
      <c r="B356" s="149"/>
      <c r="D356" s="150" t="s">
        <v>173</v>
      </c>
      <c r="E356" s="151" t="s">
        <v>34</v>
      </c>
      <c r="F356" s="152" t="s">
        <v>446</v>
      </c>
      <c r="H356" s="151" t="s">
        <v>34</v>
      </c>
      <c r="I356" s="153"/>
      <c r="L356" s="149"/>
      <c r="M356" s="154"/>
      <c r="T356" s="155"/>
      <c r="AT356" s="151" t="s">
        <v>173</v>
      </c>
      <c r="AU356" s="151" t="s">
        <v>88</v>
      </c>
      <c r="AV356" s="12" t="s">
        <v>23</v>
      </c>
      <c r="AW356" s="12" t="s">
        <v>39</v>
      </c>
      <c r="AX356" s="12" t="s">
        <v>80</v>
      </c>
      <c r="AY356" s="151" t="s">
        <v>163</v>
      </c>
    </row>
    <row r="357" spans="2:65" s="13" customFormat="1" ht="11.25">
      <c r="B357" s="156"/>
      <c r="D357" s="150" t="s">
        <v>173</v>
      </c>
      <c r="E357" s="157" t="s">
        <v>34</v>
      </c>
      <c r="F357" s="158" t="s">
        <v>23</v>
      </c>
      <c r="H357" s="159">
        <v>1</v>
      </c>
      <c r="I357" s="160"/>
      <c r="L357" s="156"/>
      <c r="M357" s="161"/>
      <c r="T357" s="162"/>
      <c r="AT357" s="157" t="s">
        <v>173</v>
      </c>
      <c r="AU357" s="157" t="s">
        <v>88</v>
      </c>
      <c r="AV357" s="13" t="s">
        <v>88</v>
      </c>
      <c r="AW357" s="13" t="s">
        <v>39</v>
      </c>
      <c r="AX357" s="13" t="s">
        <v>23</v>
      </c>
      <c r="AY357" s="157" t="s">
        <v>163</v>
      </c>
    </row>
    <row r="358" spans="2:65" s="11" customFormat="1" ht="22.9" customHeight="1">
      <c r="B358" s="120"/>
      <c r="D358" s="121" t="s">
        <v>79</v>
      </c>
      <c r="E358" s="130" t="s">
        <v>447</v>
      </c>
      <c r="F358" s="130" t="s">
        <v>448</v>
      </c>
      <c r="I358" s="123"/>
      <c r="J358" s="131">
        <f>BK358</f>
        <v>0</v>
      </c>
      <c r="L358" s="120"/>
      <c r="M358" s="125"/>
      <c r="P358" s="126">
        <f>SUM(P359:P387)</f>
        <v>0</v>
      </c>
      <c r="R358" s="126">
        <f>SUM(R359:R387)</f>
        <v>3.6944807599999998</v>
      </c>
      <c r="T358" s="127">
        <f>SUM(T359:T387)</f>
        <v>0</v>
      </c>
      <c r="AR358" s="121" t="s">
        <v>23</v>
      </c>
      <c r="AT358" s="128" t="s">
        <v>79</v>
      </c>
      <c r="AU358" s="128" t="s">
        <v>23</v>
      </c>
      <c r="AY358" s="121" t="s">
        <v>163</v>
      </c>
      <c r="BK358" s="129">
        <f>SUM(BK359:BK387)</f>
        <v>0</v>
      </c>
    </row>
    <row r="359" spans="2:65" s="1" customFormat="1" ht="16.5" customHeight="1">
      <c r="B359" s="33"/>
      <c r="C359" s="132" t="s">
        <v>449</v>
      </c>
      <c r="D359" s="132" t="s">
        <v>165</v>
      </c>
      <c r="E359" s="133" t="s">
        <v>450</v>
      </c>
      <c r="F359" s="134" t="s">
        <v>451</v>
      </c>
      <c r="G359" s="135" t="s">
        <v>185</v>
      </c>
      <c r="H359" s="136">
        <v>1.3839999999999999</v>
      </c>
      <c r="I359" s="137"/>
      <c r="J359" s="138">
        <f>ROUND(I359*H359,2)</f>
        <v>0</v>
      </c>
      <c r="K359" s="134" t="s">
        <v>169</v>
      </c>
      <c r="L359" s="33"/>
      <c r="M359" s="139" t="s">
        <v>34</v>
      </c>
      <c r="N359" s="140" t="s">
        <v>51</v>
      </c>
      <c r="P359" s="141">
        <f>O359*H359</f>
        <v>0</v>
      </c>
      <c r="Q359" s="141">
        <v>0</v>
      </c>
      <c r="R359" s="141">
        <f>Q359*H359</f>
        <v>0</v>
      </c>
      <c r="S359" s="141">
        <v>0</v>
      </c>
      <c r="T359" s="142">
        <f>S359*H359</f>
        <v>0</v>
      </c>
      <c r="AR359" s="143" t="s">
        <v>106</v>
      </c>
      <c r="AT359" s="143" t="s">
        <v>165</v>
      </c>
      <c r="AU359" s="143" t="s">
        <v>88</v>
      </c>
      <c r="AY359" s="17" t="s">
        <v>163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17" t="s">
        <v>23</v>
      </c>
      <c r="BK359" s="144">
        <f>ROUND(I359*H359,2)</f>
        <v>0</v>
      </c>
      <c r="BL359" s="17" t="s">
        <v>106</v>
      </c>
      <c r="BM359" s="143" t="s">
        <v>452</v>
      </c>
    </row>
    <row r="360" spans="2:65" s="1" customFormat="1" ht="11.25">
      <c r="B360" s="33"/>
      <c r="D360" s="145" t="s">
        <v>171</v>
      </c>
      <c r="F360" s="146" t="s">
        <v>453</v>
      </c>
      <c r="I360" s="147"/>
      <c r="L360" s="33"/>
      <c r="M360" s="148"/>
      <c r="T360" s="54"/>
      <c r="AT360" s="17" t="s">
        <v>171</v>
      </c>
      <c r="AU360" s="17" t="s">
        <v>88</v>
      </c>
    </row>
    <row r="361" spans="2:65" s="12" customFormat="1" ht="11.25">
      <c r="B361" s="149"/>
      <c r="D361" s="150" t="s">
        <v>173</v>
      </c>
      <c r="E361" s="151" t="s">
        <v>34</v>
      </c>
      <c r="F361" s="152" t="s">
        <v>454</v>
      </c>
      <c r="H361" s="151" t="s">
        <v>34</v>
      </c>
      <c r="I361" s="153"/>
      <c r="L361" s="149"/>
      <c r="M361" s="154"/>
      <c r="T361" s="155"/>
      <c r="AT361" s="151" t="s">
        <v>173</v>
      </c>
      <c r="AU361" s="151" t="s">
        <v>88</v>
      </c>
      <c r="AV361" s="12" t="s">
        <v>23</v>
      </c>
      <c r="AW361" s="12" t="s">
        <v>39</v>
      </c>
      <c r="AX361" s="12" t="s">
        <v>80</v>
      </c>
      <c r="AY361" s="151" t="s">
        <v>163</v>
      </c>
    </row>
    <row r="362" spans="2:65" s="13" customFormat="1" ht="11.25">
      <c r="B362" s="156"/>
      <c r="D362" s="150" t="s">
        <v>173</v>
      </c>
      <c r="E362" s="157" t="s">
        <v>34</v>
      </c>
      <c r="F362" s="158" t="s">
        <v>455</v>
      </c>
      <c r="H362" s="159">
        <v>1.38375</v>
      </c>
      <c r="I362" s="160"/>
      <c r="L362" s="156"/>
      <c r="M362" s="161"/>
      <c r="T362" s="162"/>
      <c r="AT362" s="157" t="s">
        <v>173</v>
      </c>
      <c r="AU362" s="157" t="s">
        <v>88</v>
      </c>
      <c r="AV362" s="13" t="s">
        <v>88</v>
      </c>
      <c r="AW362" s="13" t="s">
        <v>39</v>
      </c>
      <c r="AX362" s="13" t="s">
        <v>23</v>
      </c>
      <c r="AY362" s="157" t="s">
        <v>163</v>
      </c>
    </row>
    <row r="363" spans="2:65" s="1" customFormat="1" ht="24.2" customHeight="1">
      <c r="B363" s="33"/>
      <c r="C363" s="132" t="s">
        <v>456</v>
      </c>
      <c r="D363" s="132" t="s">
        <v>165</v>
      </c>
      <c r="E363" s="133" t="s">
        <v>457</v>
      </c>
      <c r="F363" s="134" t="s">
        <v>458</v>
      </c>
      <c r="G363" s="135" t="s">
        <v>185</v>
      </c>
      <c r="H363" s="136">
        <v>0.84899999999999998</v>
      </c>
      <c r="I363" s="137"/>
      <c r="J363" s="138">
        <f>ROUND(I363*H363,2)</f>
        <v>0</v>
      </c>
      <c r="K363" s="134" t="s">
        <v>169</v>
      </c>
      <c r="L363" s="33"/>
      <c r="M363" s="139" t="s">
        <v>34</v>
      </c>
      <c r="N363" s="140" t="s">
        <v>51</v>
      </c>
      <c r="P363" s="141">
        <f>O363*H363</f>
        <v>0</v>
      </c>
      <c r="Q363" s="141">
        <v>0</v>
      </c>
      <c r="R363" s="141">
        <f>Q363*H363</f>
        <v>0</v>
      </c>
      <c r="S363" s="141">
        <v>0</v>
      </c>
      <c r="T363" s="142">
        <f>S363*H363</f>
        <v>0</v>
      </c>
      <c r="AR363" s="143" t="s">
        <v>106</v>
      </c>
      <c r="AT363" s="143" t="s">
        <v>165</v>
      </c>
      <c r="AU363" s="143" t="s">
        <v>88</v>
      </c>
      <c r="AY363" s="17" t="s">
        <v>163</v>
      </c>
      <c r="BE363" s="144">
        <f>IF(N363="základní",J363,0)</f>
        <v>0</v>
      </c>
      <c r="BF363" s="144">
        <f>IF(N363="snížená",J363,0)</f>
        <v>0</v>
      </c>
      <c r="BG363" s="144">
        <f>IF(N363="zákl. přenesená",J363,0)</f>
        <v>0</v>
      </c>
      <c r="BH363" s="144">
        <f>IF(N363="sníž. přenesená",J363,0)</f>
        <v>0</v>
      </c>
      <c r="BI363" s="144">
        <f>IF(N363="nulová",J363,0)</f>
        <v>0</v>
      </c>
      <c r="BJ363" s="17" t="s">
        <v>23</v>
      </c>
      <c r="BK363" s="144">
        <f>ROUND(I363*H363,2)</f>
        <v>0</v>
      </c>
      <c r="BL363" s="17" t="s">
        <v>106</v>
      </c>
      <c r="BM363" s="143" t="s">
        <v>459</v>
      </c>
    </row>
    <row r="364" spans="2:65" s="1" customFormat="1" ht="11.25">
      <c r="B364" s="33"/>
      <c r="D364" s="145" t="s">
        <v>171</v>
      </c>
      <c r="F364" s="146" t="s">
        <v>460</v>
      </c>
      <c r="I364" s="147"/>
      <c r="L364" s="33"/>
      <c r="M364" s="148"/>
      <c r="T364" s="54"/>
      <c r="AT364" s="17" t="s">
        <v>171</v>
      </c>
      <c r="AU364" s="17" t="s">
        <v>88</v>
      </c>
    </row>
    <row r="365" spans="2:65" s="12" customFormat="1" ht="11.25">
      <c r="B365" s="149"/>
      <c r="D365" s="150" t="s">
        <v>173</v>
      </c>
      <c r="E365" s="151" t="s">
        <v>34</v>
      </c>
      <c r="F365" s="152" t="s">
        <v>461</v>
      </c>
      <c r="H365" s="151" t="s">
        <v>34</v>
      </c>
      <c r="I365" s="153"/>
      <c r="L365" s="149"/>
      <c r="M365" s="154"/>
      <c r="T365" s="155"/>
      <c r="AT365" s="151" t="s">
        <v>173</v>
      </c>
      <c r="AU365" s="151" t="s">
        <v>88</v>
      </c>
      <c r="AV365" s="12" t="s">
        <v>23</v>
      </c>
      <c r="AW365" s="12" t="s">
        <v>39</v>
      </c>
      <c r="AX365" s="12" t="s">
        <v>80</v>
      </c>
      <c r="AY365" s="151" t="s">
        <v>163</v>
      </c>
    </row>
    <row r="366" spans="2:65" s="13" customFormat="1" ht="11.25">
      <c r="B366" s="156"/>
      <c r="D366" s="150" t="s">
        <v>173</v>
      </c>
      <c r="E366" s="157" t="s">
        <v>34</v>
      </c>
      <c r="F366" s="158" t="s">
        <v>462</v>
      </c>
      <c r="H366" s="159">
        <v>0.255</v>
      </c>
      <c r="I366" s="160"/>
      <c r="L366" s="156"/>
      <c r="M366" s="161"/>
      <c r="T366" s="162"/>
      <c r="AT366" s="157" t="s">
        <v>173</v>
      </c>
      <c r="AU366" s="157" t="s">
        <v>88</v>
      </c>
      <c r="AV366" s="13" t="s">
        <v>88</v>
      </c>
      <c r="AW366" s="13" t="s">
        <v>39</v>
      </c>
      <c r="AX366" s="13" t="s">
        <v>80</v>
      </c>
      <c r="AY366" s="157" t="s">
        <v>163</v>
      </c>
    </row>
    <row r="367" spans="2:65" s="12" customFormat="1" ht="11.25">
      <c r="B367" s="149"/>
      <c r="D367" s="150" t="s">
        <v>173</v>
      </c>
      <c r="E367" s="151" t="s">
        <v>34</v>
      </c>
      <c r="F367" s="152" t="s">
        <v>463</v>
      </c>
      <c r="H367" s="151" t="s">
        <v>34</v>
      </c>
      <c r="I367" s="153"/>
      <c r="L367" s="149"/>
      <c r="M367" s="154"/>
      <c r="T367" s="155"/>
      <c r="AT367" s="151" t="s">
        <v>173</v>
      </c>
      <c r="AU367" s="151" t="s">
        <v>88</v>
      </c>
      <c r="AV367" s="12" t="s">
        <v>23</v>
      </c>
      <c r="AW367" s="12" t="s">
        <v>39</v>
      </c>
      <c r="AX367" s="12" t="s">
        <v>80</v>
      </c>
      <c r="AY367" s="151" t="s">
        <v>163</v>
      </c>
    </row>
    <row r="368" spans="2:65" s="13" customFormat="1" ht="11.25">
      <c r="B368" s="156"/>
      <c r="D368" s="150" t="s">
        <v>173</v>
      </c>
      <c r="E368" s="157" t="s">
        <v>34</v>
      </c>
      <c r="F368" s="158" t="s">
        <v>464</v>
      </c>
      <c r="H368" s="159">
        <v>0.45</v>
      </c>
      <c r="I368" s="160"/>
      <c r="L368" s="156"/>
      <c r="M368" s="161"/>
      <c r="T368" s="162"/>
      <c r="AT368" s="157" t="s">
        <v>173</v>
      </c>
      <c r="AU368" s="157" t="s">
        <v>88</v>
      </c>
      <c r="AV368" s="13" t="s">
        <v>88</v>
      </c>
      <c r="AW368" s="13" t="s">
        <v>39</v>
      </c>
      <c r="AX368" s="13" t="s">
        <v>80</v>
      </c>
      <c r="AY368" s="157" t="s">
        <v>163</v>
      </c>
    </row>
    <row r="369" spans="2:65" s="12" customFormat="1" ht="11.25">
      <c r="B369" s="149"/>
      <c r="D369" s="150" t="s">
        <v>173</v>
      </c>
      <c r="E369" s="151" t="s">
        <v>34</v>
      </c>
      <c r="F369" s="152" t="s">
        <v>465</v>
      </c>
      <c r="H369" s="151" t="s">
        <v>34</v>
      </c>
      <c r="I369" s="153"/>
      <c r="L369" s="149"/>
      <c r="M369" s="154"/>
      <c r="T369" s="155"/>
      <c r="AT369" s="151" t="s">
        <v>173</v>
      </c>
      <c r="AU369" s="151" t="s">
        <v>88</v>
      </c>
      <c r="AV369" s="12" t="s">
        <v>23</v>
      </c>
      <c r="AW369" s="12" t="s">
        <v>39</v>
      </c>
      <c r="AX369" s="12" t="s">
        <v>80</v>
      </c>
      <c r="AY369" s="151" t="s">
        <v>163</v>
      </c>
    </row>
    <row r="370" spans="2:65" s="13" customFormat="1" ht="11.25">
      <c r="B370" s="156"/>
      <c r="D370" s="150" t="s">
        <v>173</v>
      </c>
      <c r="E370" s="157" t="s">
        <v>34</v>
      </c>
      <c r="F370" s="158" t="s">
        <v>466</v>
      </c>
      <c r="H370" s="159">
        <v>0.14399999999999999</v>
      </c>
      <c r="I370" s="160"/>
      <c r="L370" s="156"/>
      <c r="M370" s="161"/>
      <c r="T370" s="162"/>
      <c r="AT370" s="157" t="s">
        <v>173</v>
      </c>
      <c r="AU370" s="157" t="s">
        <v>88</v>
      </c>
      <c r="AV370" s="13" t="s">
        <v>88</v>
      </c>
      <c r="AW370" s="13" t="s">
        <v>39</v>
      </c>
      <c r="AX370" s="13" t="s">
        <v>80</v>
      </c>
      <c r="AY370" s="157" t="s">
        <v>163</v>
      </c>
    </row>
    <row r="371" spans="2:65" s="14" customFormat="1" ht="11.25">
      <c r="B371" s="163"/>
      <c r="D371" s="150" t="s">
        <v>173</v>
      </c>
      <c r="E371" s="164" t="s">
        <v>34</v>
      </c>
      <c r="F371" s="165" t="s">
        <v>182</v>
      </c>
      <c r="H371" s="166">
        <v>0.84899999999999998</v>
      </c>
      <c r="I371" s="167"/>
      <c r="L371" s="163"/>
      <c r="M371" s="168"/>
      <c r="T371" s="169"/>
      <c r="AT371" s="164" t="s">
        <v>173</v>
      </c>
      <c r="AU371" s="164" t="s">
        <v>88</v>
      </c>
      <c r="AV371" s="14" t="s">
        <v>106</v>
      </c>
      <c r="AW371" s="14" t="s">
        <v>39</v>
      </c>
      <c r="AX371" s="14" t="s">
        <v>23</v>
      </c>
      <c r="AY371" s="164" t="s">
        <v>163</v>
      </c>
    </row>
    <row r="372" spans="2:65" s="1" customFormat="1" ht="24.2" customHeight="1">
      <c r="B372" s="33"/>
      <c r="C372" s="132" t="s">
        <v>467</v>
      </c>
      <c r="D372" s="132" t="s">
        <v>165</v>
      </c>
      <c r="E372" s="133" t="s">
        <v>468</v>
      </c>
      <c r="F372" s="134" t="s">
        <v>469</v>
      </c>
      <c r="G372" s="135" t="s">
        <v>168</v>
      </c>
      <c r="H372" s="136">
        <v>0.64</v>
      </c>
      <c r="I372" s="137"/>
      <c r="J372" s="138">
        <f>ROUND(I372*H372,2)</f>
        <v>0</v>
      </c>
      <c r="K372" s="134" t="s">
        <v>169</v>
      </c>
      <c r="L372" s="33"/>
      <c r="M372" s="139" t="s">
        <v>34</v>
      </c>
      <c r="N372" s="140" t="s">
        <v>51</v>
      </c>
      <c r="P372" s="141">
        <f>O372*H372</f>
        <v>0</v>
      </c>
      <c r="Q372" s="141">
        <v>6.3200000000000001E-3</v>
      </c>
      <c r="R372" s="141">
        <f>Q372*H372</f>
        <v>4.0448000000000003E-3</v>
      </c>
      <c r="S372" s="141">
        <v>0</v>
      </c>
      <c r="T372" s="142">
        <f>S372*H372</f>
        <v>0</v>
      </c>
      <c r="AR372" s="143" t="s">
        <v>106</v>
      </c>
      <c r="AT372" s="143" t="s">
        <v>165</v>
      </c>
      <c r="AU372" s="143" t="s">
        <v>88</v>
      </c>
      <c r="AY372" s="17" t="s">
        <v>163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7" t="s">
        <v>23</v>
      </c>
      <c r="BK372" s="144">
        <f>ROUND(I372*H372,2)</f>
        <v>0</v>
      </c>
      <c r="BL372" s="17" t="s">
        <v>106</v>
      </c>
      <c r="BM372" s="143" t="s">
        <v>470</v>
      </c>
    </row>
    <row r="373" spans="2:65" s="1" customFormat="1" ht="11.25">
      <c r="B373" s="33"/>
      <c r="D373" s="145" t="s">
        <v>171</v>
      </c>
      <c r="F373" s="146" t="s">
        <v>471</v>
      </c>
      <c r="I373" s="147"/>
      <c r="L373" s="33"/>
      <c r="M373" s="148"/>
      <c r="T373" s="54"/>
      <c r="AT373" s="17" t="s">
        <v>171</v>
      </c>
      <c r="AU373" s="17" t="s">
        <v>88</v>
      </c>
    </row>
    <row r="374" spans="2:65" s="12" customFormat="1" ht="11.25">
      <c r="B374" s="149"/>
      <c r="D374" s="150" t="s">
        <v>173</v>
      </c>
      <c r="E374" s="151" t="s">
        <v>34</v>
      </c>
      <c r="F374" s="152" t="s">
        <v>461</v>
      </c>
      <c r="H374" s="151" t="s">
        <v>34</v>
      </c>
      <c r="I374" s="153"/>
      <c r="L374" s="149"/>
      <c r="M374" s="154"/>
      <c r="T374" s="155"/>
      <c r="AT374" s="151" t="s">
        <v>173</v>
      </c>
      <c r="AU374" s="151" t="s">
        <v>88</v>
      </c>
      <c r="AV374" s="12" t="s">
        <v>23</v>
      </c>
      <c r="AW374" s="12" t="s">
        <v>39</v>
      </c>
      <c r="AX374" s="12" t="s">
        <v>80</v>
      </c>
      <c r="AY374" s="151" t="s">
        <v>163</v>
      </c>
    </row>
    <row r="375" spans="2:65" s="13" customFormat="1" ht="11.25">
      <c r="B375" s="156"/>
      <c r="D375" s="150" t="s">
        <v>173</v>
      </c>
      <c r="E375" s="157" t="s">
        <v>34</v>
      </c>
      <c r="F375" s="158" t="s">
        <v>472</v>
      </c>
      <c r="H375" s="159">
        <v>0.64</v>
      </c>
      <c r="I375" s="160"/>
      <c r="L375" s="156"/>
      <c r="M375" s="161"/>
      <c r="T375" s="162"/>
      <c r="AT375" s="157" t="s">
        <v>173</v>
      </c>
      <c r="AU375" s="157" t="s">
        <v>88</v>
      </c>
      <c r="AV375" s="13" t="s">
        <v>88</v>
      </c>
      <c r="AW375" s="13" t="s">
        <v>39</v>
      </c>
      <c r="AX375" s="13" t="s">
        <v>23</v>
      </c>
      <c r="AY375" s="157" t="s">
        <v>163</v>
      </c>
    </row>
    <row r="376" spans="2:65" s="1" customFormat="1" ht="16.5" customHeight="1">
      <c r="B376" s="33"/>
      <c r="C376" s="132" t="s">
        <v>473</v>
      </c>
      <c r="D376" s="132" t="s">
        <v>165</v>
      </c>
      <c r="E376" s="133" t="s">
        <v>474</v>
      </c>
      <c r="F376" s="134" t="s">
        <v>475</v>
      </c>
      <c r="G376" s="135" t="s">
        <v>185</v>
      </c>
      <c r="H376" s="136">
        <v>0.16200000000000001</v>
      </c>
      <c r="I376" s="137"/>
      <c r="J376" s="138">
        <f>ROUND(I376*H376,2)</f>
        <v>0</v>
      </c>
      <c r="K376" s="134" t="s">
        <v>34</v>
      </c>
      <c r="L376" s="33"/>
      <c r="M376" s="139" t="s">
        <v>34</v>
      </c>
      <c r="N376" s="140" t="s">
        <v>51</v>
      </c>
      <c r="P376" s="141">
        <f>O376*H376</f>
        <v>0</v>
      </c>
      <c r="Q376" s="141">
        <v>2.13408</v>
      </c>
      <c r="R376" s="141">
        <f>Q376*H376</f>
        <v>0.34572096000000002</v>
      </c>
      <c r="S376" s="141">
        <v>0</v>
      </c>
      <c r="T376" s="142">
        <f>S376*H376</f>
        <v>0</v>
      </c>
      <c r="AR376" s="143" t="s">
        <v>106</v>
      </c>
      <c r="AT376" s="143" t="s">
        <v>165</v>
      </c>
      <c r="AU376" s="143" t="s">
        <v>88</v>
      </c>
      <c r="AY376" s="17" t="s">
        <v>163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7" t="s">
        <v>23</v>
      </c>
      <c r="BK376" s="144">
        <f>ROUND(I376*H376,2)</f>
        <v>0</v>
      </c>
      <c r="BL376" s="17" t="s">
        <v>106</v>
      </c>
      <c r="BM376" s="143" t="s">
        <v>476</v>
      </c>
    </row>
    <row r="377" spans="2:65" s="12" customFormat="1" ht="11.25">
      <c r="B377" s="149"/>
      <c r="D377" s="150" t="s">
        <v>173</v>
      </c>
      <c r="E377" s="151" t="s">
        <v>34</v>
      </c>
      <c r="F377" s="152" t="s">
        <v>454</v>
      </c>
      <c r="H377" s="151" t="s">
        <v>34</v>
      </c>
      <c r="I377" s="153"/>
      <c r="L377" s="149"/>
      <c r="M377" s="154"/>
      <c r="T377" s="155"/>
      <c r="AT377" s="151" t="s">
        <v>173</v>
      </c>
      <c r="AU377" s="151" t="s">
        <v>88</v>
      </c>
      <c r="AV377" s="12" t="s">
        <v>23</v>
      </c>
      <c r="AW377" s="12" t="s">
        <v>39</v>
      </c>
      <c r="AX377" s="12" t="s">
        <v>80</v>
      </c>
      <c r="AY377" s="151" t="s">
        <v>163</v>
      </c>
    </row>
    <row r="378" spans="2:65" s="13" customFormat="1" ht="11.25">
      <c r="B378" s="156"/>
      <c r="D378" s="150" t="s">
        <v>173</v>
      </c>
      <c r="E378" s="157" t="s">
        <v>34</v>
      </c>
      <c r="F378" s="158" t="s">
        <v>477</v>
      </c>
      <c r="H378" s="159">
        <v>0.16200000000000001</v>
      </c>
      <c r="I378" s="160"/>
      <c r="L378" s="156"/>
      <c r="M378" s="161"/>
      <c r="T378" s="162"/>
      <c r="AT378" s="157" t="s">
        <v>173</v>
      </c>
      <c r="AU378" s="157" t="s">
        <v>88</v>
      </c>
      <c r="AV378" s="13" t="s">
        <v>88</v>
      </c>
      <c r="AW378" s="13" t="s">
        <v>39</v>
      </c>
      <c r="AX378" s="13" t="s">
        <v>23</v>
      </c>
      <c r="AY378" s="157" t="s">
        <v>163</v>
      </c>
    </row>
    <row r="379" spans="2:65" s="1" customFormat="1" ht="24.2" customHeight="1">
      <c r="B379" s="33"/>
      <c r="C379" s="132" t="s">
        <v>478</v>
      </c>
      <c r="D379" s="132" t="s">
        <v>165</v>
      </c>
      <c r="E379" s="133" t="s">
        <v>479</v>
      </c>
      <c r="F379" s="134" t="s">
        <v>480</v>
      </c>
      <c r="G379" s="135" t="s">
        <v>168</v>
      </c>
      <c r="H379" s="136">
        <v>4.5</v>
      </c>
      <c r="I379" s="137"/>
      <c r="J379" s="138">
        <f>ROUND(I379*H379,2)</f>
        <v>0</v>
      </c>
      <c r="K379" s="134" t="s">
        <v>34</v>
      </c>
      <c r="L379" s="33"/>
      <c r="M379" s="139" t="s">
        <v>34</v>
      </c>
      <c r="N379" s="140" t="s">
        <v>51</v>
      </c>
      <c r="P379" s="141">
        <f>O379*H379</f>
        <v>0</v>
      </c>
      <c r="Q379" s="141">
        <v>0.74326999999999999</v>
      </c>
      <c r="R379" s="141">
        <f>Q379*H379</f>
        <v>3.3447149999999999</v>
      </c>
      <c r="S379" s="141">
        <v>0</v>
      </c>
      <c r="T379" s="142">
        <f>S379*H379</f>
        <v>0</v>
      </c>
      <c r="AR379" s="143" t="s">
        <v>106</v>
      </c>
      <c r="AT379" s="143" t="s">
        <v>165</v>
      </c>
      <c r="AU379" s="143" t="s">
        <v>88</v>
      </c>
      <c r="AY379" s="17" t="s">
        <v>163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17" t="s">
        <v>23</v>
      </c>
      <c r="BK379" s="144">
        <f>ROUND(I379*H379,2)</f>
        <v>0</v>
      </c>
      <c r="BL379" s="17" t="s">
        <v>106</v>
      </c>
      <c r="BM379" s="143" t="s">
        <v>481</v>
      </c>
    </row>
    <row r="380" spans="2:65" s="12" customFormat="1" ht="11.25">
      <c r="B380" s="149"/>
      <c r="D380" s="150" t="s">
        <v>173</v>
      </c>
      <c r="E380" s="151" t="s">
        <v>34</v>
      </c>
      <c r="F380" s="152" t="s">
        <v>454</v>
      </c>
      <c r="H380" s="151" t="s">
        <v>34</v>
      </c>
      <c r="I380" s="153"/>
      <c r="L380" s="149"/>
      <c r="M380" s="154"/>
      <c r="T380" s="155"/>
      <c r="AT380" s="151" t="s">
        <v>173</v>
      </c>
      <c r="AU380" s="151" t="s">
        <v>88</v>
      </c>
      <c r="AV380" s="12" t="s">
        <v>23</v>
      </c>
      <c r="AW380" s="12" t="s">
        <v>39</v>
      </c>
      <c r="AX380" s="12" t="s">
        <v>80</v>
      </c>
      <c r="AY380" s="151" t="s">
        <v>163</v>
      </c>
    </row>
    <row r="381" spans="2:65" s="12" customFormat="1" ht="11.25">
      <c r="B381" s="149"/>
      <c r="D381" s="150" t="s">
        <v>173</v>
      </c>
      <c r="E381" s="151" t="s">
        <v>34</v>
      </c>
      <c r="F381" s="152" t="s">
        <v>463</v>
      </c>
      <c r="H381" s="151" t="s">
        <v>34</v>
      </c>
      <c r="I381" s="153"/>
      <c r="L381" s="149"/>
      <c r="M381" s="154"/>
      <c r="T381" s="155"/>
      <c r="AT381" s="151" t="s">
        <v>173</v>
      </c>
      <c r="AU381" s="151" t="s">
        <v>88</v>
      </c>
      <c r="AV381" s="12" t="s">
        <v>23</v>
      </c>
      <c r="AW381" s="12" t="s">
        <v>39</v>
      </c>
      <c r="AX381" s="12" t="s">
        <v>80</v>
      </c>
      <c r="AY381" s="151" t="s">
        <v>163</v>
      </c>
    </row>
    <row r="382" spans="2:65" s="13" customFormat="1" ht="11.25">
      <c r="B382" s="156"/>
      <c r="D382" s="150" t="s">
        <v>173</v>
      </c>
      <c r="E382" s="157" t="s">
        <v>34</v>
      </c>
      <c r="F382" s="158" t="s">
        <v>482</v>
      </c>
      <c r="H382" s="159">
        <v>4.5</v>
      </c>
      <c r="I382" s="160"/>
      <c r="L382" s="156"/>
      <c r="M382" s="161"/>
      <c r="T382" s="162"/>
      <c r="AT382" s="157" t="s">
        <v>173</v>
      </c>
      <c r="AU382" s="157" t="s">
        <v>88</v>
      </c>
      <c r="AV382" s="13" t="s">
        <v>88</v>
      </c>
      <c r="AW382" s="13" t="s">
        <v>39</v>
      </c>
      <c r="AX382" s="13" t="s">
        <v>23</v>
      </c>
      <c r="AY382" s="157" t="s">
        <v>163</v>
      </c>
    </row>
    <row r="383" spans="2:65" s="1" customFormat="1" ht="21.75" customHeight="1">
      <c r="B383" s="33"/>
      <c r="C383" s="132" t="s">
        <v>483</v>
      </c>
      <c r="D383" s="132" t="s">
        <v>165</v>
      </c>
      <c r="E383" s="133" t="s">
        <v>484</v>
      </c>
      <c r="F383" s="134" t="s">
        <v>485</v>
      </c>
      <c r="G383" s="135" t="s">
        <v>168</v>
      </c>
      <c r="H383" s="136">
        <v>4.5</v>
      </c>
      <c r="I383" s="137"/>
      <c r="J383" s="138">
        <f>ROUND(I383*H383,2)</f>
        <v>0</v>
      </c>
      <c r="K383" s="134" t="s">
        <v>169</v>
      </c>
      <c r="L383" s="33"/>
      <c r="M383" s="139" t="s">
        <v>34</v>
      </c>
      <c r="N383" s="140" t="s">
        <v>51</v>
      </c>
      <c r="P383" s="141">
        <f>O383*H383</f>
        <v>0</v>
      </c>
      <c r="Q383" s="141">
        <v>0</v>
      </c>
      <c r="R383" s="141">
        <f>Q383*H383</f>
        <v>0</v>
      </c>
      <c r="S383" s="141">
        <v>0</v>
      </c>
      <c r="T383" s="142">
        <f>S383*H383</f>
        <v>0</v>
      </c>
      <c r="AR383" s="143" t="s">
        <v>106</v>
      </c>
      <c r="AT383" s="143" t="s">
        <v>165</v>
      </c>
      <c r="AU383" s="143" t="s">
        <v>88</v>
      </c>
      <c r="AY383" s="17" t="s">
        <v>163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7" t="s">
        <v>23</v>
      </c>
      <c r="BK383" s="144">
        <f>ROUND(I383*H383,2)</f>
        <v>0</v>
      </c>
      <c r="BL383" s="17" t="s">
        <v>106</v>
      </c>
      <c r="BM383" s="143" t="s">
        <v>486</v>
      </c>
    </row>
    <row r="384" spans="2:65" s="1" customFormat="1" ht="11.25">
      <c r="B384" s="33"/>
      <c r="D384" s="145" t="s">
        <v>171</v>
      </c>
      <c r="F384" s="146" t="s">
        <v>487</v>
      </c>
      <c r="I384" s="147"/>
      <c r="L384" s="33"/>
      <c r="M384" s="148"/>
      <c r="T384" s="54"/>
      <c r="AT384" s="17" t="s">
        <v>171</v>
      </c>
      <c r="AU384" s="17" t="s">
        <v>88</v>
      </c>
    </row>
    <row r="385" spans="2:65" s="12" customFormat="1" ht="11.25">
      <c r="B385" s="149"/>
      <c r="D385" s="150" t="s">
        <v>173</v>
      </c>
      <c r="E385" s="151" t="s">
        <v>34</v>
      </c>
      <c r="F385" s="152" t="s">
        <v>454</v>
      </c>
      <c r="H385" s="151" t="s">
        <v>34</v>
      </c>
      <c r="I385" s="153"/>
      <c r="L385" s="149"/>
      <c r="M385" s="154"/>
      <c r="T385" s="155"/>
      <c r="AT385" s="151" t="s">
        <v>173</v>
      </c>
      <c r="AU385" s="151" t="s">
        <v>88</v>
      </c>
      <c r="AV385" s="12" t="s">
        <v>23</v>
      </c>
      <c r="AW385" s="12" t="s">
        <v>39</v>
      </c>
      <c r="AX385" s="12" t="s">
        <v>80</v>
      </c>
      <c r="AY385" s="151" t="s">
        <v>163</v>
      </c>
    </row>
    <row r="386" spans="2:65" s="12" customFormat="1" ht="11.25">
      <c r="B386" s="149"/>
      <c r="D386" s="150" t="s">
        <v>173</v>
      </c>
      <c r="E386" s="151" t="s">
        <v>34</v>
      </c>
      <c r="F386" s="152" t="s">
        <v>463</v>
      </c>
      <c r="H386" s="151" t="s">
        <v>34</v>
      </c>
      <c r="I386" s="153"/>
      <c r="L386" s="149"/>
      <c r="M386" s="154"/>
      <c r="T386" s="155"/>
      <c r="AT386" s="151" t="s">
        <v>173</v>
      </c>
      <c r="AU386" s="151" t="s">
        <v>88</v>
      </c>
      <c r="AV386" s="12" t="s">
        <v>23</v>
      </c>
      <c r="AW386" s="12" t="s">
        <v>39</v>
      </c>
      <c r="AX386" s="12" t="s">
        <v>80</v>
      </c>
      <c r="AY386" s="151" t="s">
        <v>163</v>
      </c>
    </row>
    <row r="387" spans="2:65" s="13" customFormat="1" ht="11.25">
      <c r="B387" s="156"/>
      <c r="D387" s="150" t="s">
        <v>173</v>
      </c>
      <c r="E387" s="157" t="s">
        <v>34</v>
      </c>
      <c r="F387" s="158" t="s">
        <v>482</v>
      </c>
      <c r="H387" s="159">
        <v>4.5</v>
      </c>
      <c r="I387" s="160"/>
      <c r="L387" s="156"/>
      <c r="M387" s="161"/>
      <c r="T387" s="162"/>
      <c r="AT387" s="157" t="s">
        <v>173</v>
      </c>
      <c r="AU387" s="157" t="s">
        <v>88</v>
      </c>
      <c r="AV387" s="13" t="s">
        <v>88</v>
      </c>
      <c r="AW387" s="13" t="s">
        <v>39</v>
      </c>
      <c r="AX387" s="13" t="s">
        <v>23</v>
      </c>
      <c r="AY387" s="157" t="s">
        <v>163</v>
      </c>
    </row>
    <row r="388" spans="2:65" s="11" customFormat="1" ht="22.9" customHeight="1">
      <c r="B388" s="120"/>
      <c r="D388" s="121" t="s">
        <v>79</v>
      </c>
      <c r="E388" s="130" t="s">
        <v>488</v>
      </c>
      <c r="F388" s="130" t="s">
        <v>489</v>
      </c>
      <c r="I388" s="123"/>
      <c r="J388" s="131">
        <f>BK388</f>
        <v>0</v>
      </c>
      <c r="L388" s="120"/>
      <c r="M388" s="125"/>
      <c r="P388" s="126">
        <f>SUM(P389:P431)</f>
        <v>0</v>
      </c>
      <c r="R388" s="126">
        <f>SUM(R389:R431)</f>
        <v>0</v>
      </c>
      <c r="T388" s="127">
        <f>SUM(T389:T431)</f>
        <v>0</v>
      </c>
      <c r="AR388" s="121" t="s">
        <v>23</v>
      </c>
      <c r="AT388" s="128" t="s">
        <v>79</v>
      </c>
      <c r="AU388" s="128" t="s">
        <v>23</v>
      </c>
      <c r="AY388" s="121" t="s">
        <v>163</v>
      </c>
      <c r="BK388" s="129">
        <f>SUM(BK389:BK431)</f>
        <v>0</v>
      </c>
    </row>
    <row r="389" spans="2:65" s="1" customFormat="1" ht="21.75" customHeight="1">
      <c r="B389" s="33"/>
      <c r="C389" s="132" t="s">
        <v>490</v>
      </c>
      <c r="D389" s="132" t="s">
        <v>165</v>
      </c>
      <c r="E389" s="133" t="s">
        <v>491</v>
      </c>
      <c r="F389" s="134" t="s">
        <v>492</v>
      </c>
      <c r="G389" s="135" t="s">
        <v>168</v>
      </c>
      <c r="H389" s="136">
        <v>442</v>
      </c>
      <c r="I389" s="137"/>
      <c r="J389" s="138">
        <f>ROUND(I389*H389,2)</f>
        <v>0</v>
      </c>
      <c r="K389" s="134" t="s">
        <v>169</v>
      </c>
      <c r="L389" s="33"/>
      <c r="M389" s="139" t="s">
        <v>34</v>
      </c>
      <c r="N389" s="140" t="s">
        <v>51</v>
      </c>
      <c r="P389" s="141">
        <f>O389*H389</f>
        <v>0</v>
      </c>
      <c r="Q389" s="141">
        <v>0</v>
      </c>
      <c r="R389" s="141">
        <f>Q389*H389</f>
        <v>0</v>
      </c>
      <c r="S389" s="141">
        <v>0</v>
      </c>
      <c r="T389" s="142">
        <f>S389*H389</f>
        <v>0</v>
      </c>
      <c r="AR389" s="143" t="s">
        <v>106</v>
      </c>
      <c r="AT389" s="143" t="s">
        <v>165</v>
      </c>
      <c r="AU389" s="143" t="s">
        <v>88</v>
      </c>
      <c r="AY389" s="17" t="s">
        <v>163</v>
      </c>
      <c r="BE389" s="144">
        <f>IF(N389="základní",J389,0)</f>
        <v>0</v>
      </c>
      <c r="BF389" s="144">
        <f>IF(N389="snížená",J389,0)</f>
        <v>0</v>
      </c>
      <c r="BG389" s="144">
        <f>IF(N389="zákl. přenesená",J389,0)</f>
        <v>0</v>
      </c>
      <c r="BH389" s="144">
        <f>IF(N389="sníž. přenesená",J389,0)</f>
        <v>0</v>
      </c>
      <c r="BI389" s="144">
        <f>IF(N389="nulová",J389,0)</f>
        <v>0</v>
      </c>
      <c r="BJ389" s="17" t="s">
        <v>23</v>
      </c>
      <c r="BK389" s="144">
        <f>ROUND(I389*H389,2)</f>
        <v>0</v>
      </c>
      <c r="BL389" s="17" t="s">
        <v>106</v>
      </c>
      <c r="BM389" s="143" t="s">
        <v>493</v>
      </c>
    </row>
    <row r="390" spans="2:65" s="1" customFormat="1" ht="11.25">
      <c r="B390" s="33"/>
      <c r="D390" s="145" t="s">
        <v>171</v>
      </c>
      <c r="F390" s="146" t="s">
        <v>494</v>
      </c>
      <c r="I390" s="147"/>
      <c r="L390" s="33"/>
      <c r="M390" s="148"/>
      <c r="T390" s="54"/>
      <c r="AT390" s="17" t="s">
        <v>171</v>
      </c>
      <c r="AU390" s="17" t="s">
        <v>88</v>
      </c>
    </row>
    <row r="391" spans="2:65" s="12" customFormat="1" ht="11.25">
      <c r="B391" s="149"/>
      <c r="D391" s="150" t="s">
        <v>173</v>
      </c>
      <c r="E391" s="151" t="s">
        <v>34</v>
      </c>
      <c r="F391" s="152" t="s">
        <v>275</v>
      </c>
      <c r="H391" s="151" t="s">
        <v>34</v>
      </c>
      <c r="I391" s="153"/>
      <c r="L391" s="149"/>
      <c r="M391" s="154"/>
      <c r="T391" s="155"/>
      <c r="AT391" s="151" t="s">
        <v>173</v>
      </c>
      <c r="AU391" s="151" t="s">
        <v>88</v>
      </c>
      <c r="AV391" s="12" t="s">
        <v>23</v>
      </c>
      <c r="AW391" s="12" t="s">
        <v>39</v>
      </c>
      <c r="AX391" s="12" t="s">
        <v>80</v>
      </c>
      <c r="AY391" s="151" t="s">
        <v>163</v>
      </c>
    </row>
    <row r="392" spans="2:65" s="12" customFormat="1" ht="11.25">
      <c r="B392" s="149"/>
      <c r="D392" s="150" t="s">
        <v>173</v>
      </c>
      <c r="E392" s="151" t="s">
        <v>34</v>
      </c>
      <c r="F392" s="152" t="s">
        <v>495</v>
      </c>
      <c r="H392" s="151" t="s">
        <v>34</v>
      </c>
      <c r="I392" s="153"/>
      <c r="L392" s="149"/>
      <c r="M392" s="154"/>
      <c r="T392" s="155"/>
      <c r="AT392" s="151" t="s">
        <v>173</v>
      </c>
      <c r="AU392" s="151" t="s">
        <v>88</v>
      </c>
      <c r="AV392" s="12" t="s">
        <v>23</v>
      </c>
      <c r="AW392" s="12" t="s">
        <v>39</v>
      </c>
      <c r="AX392" s="12" t="s">
        <v>80</v>
      </c>
      <c r="AY392" s="151" t="s">
        <v>163</v>
      </c>
    </row>
    <row r="393" spans="2:65" s="13" customFormat="1" ht="11.25">
      <c r="B393" s="156"/>
      <c r="D393" s="150" t="s">
        <v>173</v>
      </c>
      <c r="E393" s="157" t="s">
        <v>34</v>
      </c>
      <c r="F393" s="158" t="s">
        <v>496</v>
      </c>
      <c r="H393" s="159">
        <v>442</v>
      </c>
      <c r="I393" s="160"/>
      <c r="L393" s="156"/>
      <c r="M393" s="161"/>
      <c r="T393" s="162"/>
      <c r="AT393" s="157" t="s">
        <v>173</v>
      </c>
      <c r="AU393" s="157" t="s">
        <v>88</v>
      </c>
      <c r="AV393" s="13" t="s">
        <v>88</v>
      </c>
      <c r="AW393" s="13" t="s">
        <v>39</v>
      </c>
      <c r="AX393" s="13" t="s">
        <v>23</v>
      </c>
      <c r="AY393" s="157" t="s">
        <v>163</v>
      </c>
    </row>
    <row r="394" spans="2:65" s="1" customFormat="1" ht="21.75" customHeight="1">
      <c r="B394" s="33"/>
      <c r="C394" s="132" t="s">
        <v>497</v>
      </c>
      <c r="D394" s="132" t="s">
        <v>165</v>
      </c>
      <c r="E394" s="133" t="s">
        <v>498</v>
      </c>
      <c r="F394" s="134" t="s">
        <v>499</v>
      </c>
      <c r="G394" s="135" t="s">
        <v>168</v>
      </c>
      <c r="H394" s="136">
        <v>118</v>
      </c>
      <c r="I394" s="137"/>
      <c r="J394" s="138">
        <f>ROUND(I394*H394,2)</f>
        <v>0</v>
      </c>
      <c r="K394" s="134" t="s">
        <v>169</v>
      </c>
      <c r="L394" s="33"/>
      <c r="M394" s="139" t="s">
        <v>34</v>
      </c>
      <c r="N394" s="140" t="s">
        <v>51</v>
      </c>
      <c r="P394" s="141">
        <f>O394*H394</f>
        <v>0</v>
      </c>
      <c r="Q394" s="141">
        <v>0</v>
      </c>
      <c r="R394" s="141">
        <f>Q394*H394</f>
        <v>0</v>
      </c>
      <c r="S394" s="141">
        <v>0</v>
      </c>
      <c r="T394" s="142">
        <f>S394*H394</f>
        <v>0</v>
      </c>
      <c r="AR394" s="143" t="s">
        <v>106</v>
      </c>
      <c r="AT394" s="143" t="s">
        <v>165</v>
      </c>
      <c r="AU394" s="143" t="s">
        <v>88</v>
      </c>
      <c r="AY394" s="17" t="s">
        <v>163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7" t="s">
        <v>23</v>
      </c>
      <c r="BK394" s="144">
        <f>ROUND(I394*H394,2)</f>
        <v>0</v>
      </c>
      <c r="BL394" s="17" t="s">
        <v>106</v>
      </c>
      <c r="BM394" s="143" t="s">
        <v>500</v>
      </c>
    </row>
    <row r="395" spans="2:65" s="1" customFormat="1" ht="11.25">
      <c r="B395" s="33"/>
      <c r="D395" s="145" t="s">
        <v>171</v>
      </c>
      <c r="F395" s="146" t="s">
        <v>501</v>
      </c>
      <c r="I395" s="147"/>
      <c r="L395" s="33"/>
      <c r="M395" s="148"/>
      <c r="T395" s="54"/>
      <c r="AT395" s="17" t="s">
        <v>171</v>
      </c>
      <c r="AU395" s="17" t="s">
        <v>88</v>
      </c>
    </row>
    <row r="396" spans="2:65" s="12" customFormat="1" ht="11.25">
      <c r="B396" s="149"/>
      <c r="D396" s="150" t="s">
        <v>173</v>
      </c>
      <c r="E396" s="151" t="s">
        <v>34</v>
      </c>
      <c r="F396" s="152" t="s">
        <v>275</v>
      </c>
      <c r="H396" s="151" t="s">
        <v>34</v>
      </c>
      <c r="I396" s="153"/>
      <c r="L396" s="149"/>
      <c r="M396" s="154"/>
      <c r="T396" s="155"/>
      <c r="AT396" s="151" t="s">
        <v>173</v>
      </c>
      <c r="AU396" s="151" t="s">
        <v>88</v>
      </c>
      <c r="AV396" s="12" t="s">
        <v>23</v>
      </c>
      <c r="AW396" s="12" t="s">
        <v>39</v>
      </c>
      <c r="AX396" s="12" t="s">
        <v>80</v>
      </c>
      <c r="AY396" s="151" t="s">
        <v>163</v>
      </c>
    </row>
    <row r="397" spans="2:65" s="12" customFormat="1" ht="11.25">
      <c r="B397" s="149"/>
      <c r="D397" s="150" t="s">
        <v>173</v>
      </c>
      <c r="E397" s="151" t="s">
        <v>34</v>
      </c>
      <c r="F397" s="152" t="s">
        <v>502</v>
      </c>
      <c r="H397" s="151" t="s">
        <v>34</v>
      </c>
      <c r="I397" s="153"/>
      <c r="L397" s="149"/>
      <c r="M397" s="154"/>
      <c r="T397" s="155"/>
      <c r="AT397" s="151" t="s">
        <v>173</v>
      </c>
      <c r="AU397" s="151" t="s">
        <v>88</v>
      </c>
      <c r="AV397" s="12" t="s">
        <v>23</v>
      </c>
      <c r="AW397" s="12" t="s">
        <v>39</v>
      </c>
      <c r="AX397" s="12" t="s">
        <v>80</v>
      </c>
      <c r="AY397" s="151" t="s">
        <v>163</v>
      </c>
    </row>
    <row r="398" spans="2:65" s="13" customFormat="1" ht="11.25">
      <c r="B398" s="156"/>
      <c r="D398" s="150" t="s">
        <v>173</v>
      </c>
      <c r="E398" s="157" t="s">
        <v>34</v>
      </c>
      <c r="F398" s="158" t="s">
        <v>503</v>
      </c>
      <c r="H398" s="159">
        <v>96</v>
      </c>
      <c r="I398" s="160"/>
      <c r="L398" s="156"/>
      <c r="M398" s="161"/>
      <c r="T398" s="162"/>
      <c r="AT398" s="157" t="s">
        <v>173</v>
      </c>
      <c r="AU398" s="157" t="s">
        <v>88</v>
      </c>
      <c r="AV398" s="13" t="s">
        <v>88</v>
      </c>
      <c r="AW398" s="13" t="s">
        <v>39</v>
      </c>
      <c r="AX398" s="13" t="s">
        <v>80</v>
      </c>
      <c r="AY398" s="157" t="s">
        <v>163</v>
      </c>
    </row>
    <row r="399" spans="2:65" s="12" customFormat="1" ht="11.25">
      <c r="B399" s="149"/>
      <c r="D399" s="150" t="s">
        <v>173</v>
      </c>
      <c r="E399" s="151" t="s">
        <v>34</v>
      </c>
      <c r="F399" s="152" t="s">
        <v>504</v>
      </c>
      <c r="H399" s="151" t="s">
        <v>34</v>
      </c>
      <c r="I399" s="153"/>
      <c r="L399" s="149"/>
      <c r="M399" s="154"/>
      <c r="T399" s="155"/>
      <c r="AT399" s="151" t="s">
        <v>173</v>
      </c>
      <c r="AU399" s="151" t="s">
        <v>88</v>
      </c>
      <c r="AV399" s="12" t="s">
        <v>23</v>
      </c>
      <c r="AW399" s="12" t="s">
        <v>39</v>
      </c>
      <c r="AX399" s="12" t="s">
        <v>80</v>
      </c>
      <c r="AY399" s="151" t="s">
        <v>163</v>
      </c>
    </row>
    <row r="400" spans="2:65" s="13" customFormat="1" ht="11.25">
      <c r="B400" s="156"/>
      <c r="D400" s="150" t="s">
        <v>173</v>
      </c>
      <c r="E400" s="157" t="s">
        <v>34</v>
      </c>
      <c r="F400" s="158" t="s">
        <v>284</v>
      </c>
      <c r="H400" s="159">
        <v>14</v>
      </c>
      <c r="I400" s="160"/>
      <c r="L400" s="156"/>
      <c r="M400" s="161"/>
      <c r="T400" s="162"/>
      <c r="AT400" s="157" t="s">
        <v>173</v>
      </c>
      <c r="AU400" s="157" t="s">
        <v>88</v>
      </c>
      <c r="AV400" s="13" t="s">
        <v>88</v>
      </c>
      <c r="AW400" s="13" t="s">
        <v>39</v>
      </c>
      <c r="AX400" s="13" t="s">
        <v>80</v>
      </c>
      <c r="AY400" s="157" t="s">
        <v>163</v>
      </c>
    </row>
    <row r="401" spans="2:65" s="12" customFormat="1" ht="11.25">
      <c r="B401" s="149"/>
      <c r="D401" s="150" t="s">
        <v>173</v>
      </c>
      <c r="E401" s="151" t="s">
        <v>34</v>
      </c>
      <c r="F401" s="152" t="s">
        <v>505</v>
      </c>
      <c r="H401" s="151" t="s">
        <v>34</v>
      </c>
      <c r="I401" s="153"/>
      <c r="L401" s="149"/>
      <c r="M401" s="154"/>
      <c r="T401" s="155"/>
      <c r="AT401" s="151" t="s">
        <v>173</v>
      </c>
      <c r="AU401" s="151" t="s">
        <v>88</v>
      </c>
      <c r="AV401" s="12" t="s">
        <v>23</v>
      </c>
      <c r="AW401" s="12" t="s">
        <v>39</v>
      </c>
      <c r="AX401" s="12" t="s">
        <v>80</v>
      </c>
      <c r="AY401" s="151" t="s">
        <v>163</v>
      </c>
    </row>
    <row r="402" spans="2:65" s="13" customFormat="1" ht="11.25">
      <c r="B402" s="156"/>
      <c r="D402" s="150" t="s">
        <v>173</v>
      </c>
      <c r="E402" s="157" t="s">
        <v>34</v>
      </c>
      <c r="F402" s="158" t="s">
        <v>287</v>
      </c>
      <c r="H402" s="159">
        <v>8</v>
      </c>
      <c r="I402" s="160"/>
      <c r="L402" s="156"/>
      <c r="M402" s="161"/>
      <c r="T402" s="162"/>
      <c r="AT402" s="157" t="s">
        <v>173</v>
      </c>
      <c r="AU402" s="157" t="s">
        <v>88</v>
      </c>
      <c r="AV402" s="13" t="s">
        <v>88</v>
      </c>
      <c r="AW402" s="13" t="s">
        <v>39</v>
      </c>
      <c r="AX402" s="13" t="s">
        <v>80</v>
      </c>
      <c r="AY402" s="157" t="s">
        <v>163</v>
      </c>
    </row>
    <row r="403" spans="2:65" s="14" customFormat="1" ht="11.25">
      <c r="B403" s="163"/>
      <c r="D403" s="150" t="s">
        <v>173</v>
      </c>
      <c r="E403" s="164" t="s">
        <v>34</v>
      </c>
      <c r="F403" s="165" t="s">
        <v>182</v>
      </c>
      <c r="H403" s="166">
        <v>118</v>
      </c>
      <c r="I403" s="167"/>
      <c r="L403" s="163"/>
      <c r="M403" s="168"/>
      <c r="T403" s="169"/>
      <c r="AT403" s="164" t="s">
        <v>173</v>
      </c>
      <c r="AU403" s="164" t="s">
        <v>88</v>
      </c>
      <c r="AV403" s="14" t="s">
        <v>106</v>
      </c>
      <c r="AW403" s="14" t="s">
        <v>39</v>
      </c>
      <c r="AX403" s="14" t="s">
        <v>23</v>
      </c>
      <c r="AY403" s="164" t="s">
        <v>163</v>
      </c>
    </row>
    <row r="404" spans="2:65" s="1" customFormat="1" ht="21.75" customHeight="1">
      <c r="B404" s="33"/>
      <c r="C404" s="132" t="s">
        <v>506</v>
      </c>
      <c r="D404" s="132" t="s">
        <v>165</v>
      </c>
      <c r="E404" s="133" t="s">
        <v>507</v>
      </c>
      <c r="F404" s="134" t="s">
        <v>508</v>
      </c>
      <c r="G404" s="135" t="s">
        <v>168</v>
      </c>
      <c r="H404" s="136">
        <v>174</v>
      </c>
      <c r="I404" s="137"/>
      <c r="J404" s="138">
        <f>ROUND(I404*H404,2)</f>
        <v>0</v>
      </c>
      <c r="K404" s="134" t="s">
        <v>169</v>
      </c>
      <c r="L404" s="33"/>
      <c r="M404" s="139" t="s">
        <v>34</v>
      </c>
      <c r="N404" s="140" t="s">
        <v>51</v>
      </c>
      <c r="P404" s="141">
        <f>O404*H404</f>
        <v>0</v>
      </c>
      <c r="Q404" s="141">
        <v>0</v>
      </c>
      <c r="R404" s="141">
        <f>Q404*H404</f>
        <v>0</v>
      </c>
      <c r="S404" s="141">
        <v>0</v>
      </c>
      <c r="T404" s="142">
        <f>S404*H404</f>
        <v>0</v>
      </c>
      <c r="AR404" s="143" t="s">
        <v>106</v>
      </c>
      <c r="AT404" s="143" t="s">
        <v>165</v>
      </c>
      <c r="AU404" s="143" t="s">
        <v>88</v>
      </c>
      <c r="AY404" s="17" t="s">
        <v>163</v>
      </c>
      <c r="BE404" s="144">
        <f>IF(N404="základní",J404,0)</f>
        <v>0</v>
      </c>
      <c r="BF404" s="144">
        <f>IF(N404="snížená",J404,0)</f>
        <v>0</v>
      </c>
      <c r="BG404" s="144">
        <f>IF(N404="zákl. přenesená",J404,0)</f>
        <v>0</v>
      </c>
      <c r="BH404" s="144">
        <f>IF(N404="sníž. přenesená",J404,0)</f>
        <v>0</v>
      </c>
      <c r="BI404" s="144">
        <f>IF(N404="nulová",J404,0)</f>
        <v>0</v>
      </c>
      <c r="BJ404" s="17" t="s">
        <v>23</v>
      </c>
      <c r="BK404" s="144">
        <f>ROUND(I404*H404,2)</f>
        <v>0</v>
      </c>
      <c r="BL404" s="17" t="s">
        <v>106</v>
      </c>
      <c r="BM404" s="143" t="s">
        <v>509</v>
      </c>
    </row>
    <row r="405" spans="2:65" s="1" customFormat="1" ht="11.25">
      <c r="B405" s="33"/>
      <c r="D405" s="145" t="s">
        <v>171</v>
      </c>
      <c r="F405" s="146" t="s">
        <v>510</v>
      </c>
      <c r="I405" s="147"/>
      <c r="L405" s="33"/>
      <c r="M405" s="148"/>
      <c r="T405" s="54"/>
      <c r="AT405" s="17" t="s">
        <v>171</v>
      </c>
      <c r="AU405" s="17" t="s">
        <v>88</v>
      </c>
    </row>
    <row r="406" spans="2:65" s="12" customFormat="1" ht="11.25">
      <c r="B406" s="149"/>
      <c r="D406" s="150" t="s">
        <v>173</v>
      </c>
      <c r="E406" s="151" t="s">
        <v>34</v>
      </c>
      <c r="F406" s="152" t="s">
        <v>275</v>
      </c>
      <c r="H406" s="151" t="s">
        <v>34</v>
      </c>
      <c r="I406" s="153"/>
      <c r="L406" s="149"/>
      <c r="M406" s="154"/>
      <c r="T406" s="155"/>
      <c r="AT406" s="151" t="s">
        <v>173</v>
      </c>
      <c r="AU406" s="151" t="s">
        <v>88</v>
      </c>
      <c r="AV406" s="12" t="s">
        <v>23</v>
      </c>
      <c r="AW406" s="12" t="s">
        <v>39</v>
      </c>
      <c r="AX406" s="12" t="s">
        <v>80</v>
      </c>
      <c r="AY406" s="151" t="s">
        <v>163</v>
      </c>
    </row>
    <row r="407" spans="2:65" s="12" customFormat="1" ht="11.25">
      <c r="B407" s="149"/>
      <c r="D407" s="150" t="s">
        <v>173</v>
      </c>
      <c r="E407" s="151" t="s">
        <v>34</v>
      </c>
      <c r="F407" s="152" t="s">
        <v>511</v>
      </c>
      <c r="H407" s="151" t="s">
        <v>34</v>
      </c>
      <c r="I407" s="153"/>
      <c r="L407" s="149"/>
      <c r="M407" s="154"/>
      <c r="T407" s="155"/>
      <c r="AT407" s="151" t="s">
        <v>173</v>
      </c>
      <c r="AU407" s="151" t="s">
        <v>88</v>
      </c>
      <c r="AV407" s="12" t="s">
        <v>23</v>
      </c>
      <c r="AW407" s="12" t="s">
        <v>39</v>
      </c>
      <c r="AX407" s="12" t="s">
        <v>80</v>
      </c>
      <c r="AY407" s="151" t="s">
        <v>163</v>
      </c>
    </row>
    <row r="408" spans="2:65" s="13" customFormat="1" ht="11.25">
      <c r="B408" s="156"/>
      <c r="D408" s="150" t="s">
        <v>173</v>
      </c>
      <c r="E408" s="157" t="s">
        <v>34</v>
      </c>
      <c r="F408" s="158" t="s">
        <v>512</v>
      </c>
      <c r="H408" s="159">
        <v>87</v>
      </c>
      <c r="I408" s="160"/>
      <c r="L408" s="156"/>
      <c r="M408" s="161"/>
      <c r="T408" s="162"/>
      <c r="AT408" s="157" t="s">
        <v>173</v>
      </c>
      <c r="AU408" s="157" t="s">
        <v>88</v>
      </c>
      <c r="AV408" s="13" t="s">
        <v>88</v>
      </c>
      <c r="AW408" s="13" t="s">
        <v>39</v>
      </c>
      <c r="AX408" s="13" t="s">
        <v>80</v>
      </c>
      <c r="AY408" s="157" t="s">
        <v>163</v>
      </c>
    </row>
    <row r="409" spans="2:65" s="12" customFormat="1" ht="11.25">
      <c r="B409" s="149"/>
      <c r="D409" s="150" t="s">
        <v>173</v>
      </c>
      <c r="E409" s="151" t="s">
        <v>34</v>
      </c>
      <c r="F409" s="152" t="s">
        <v>513</v>
      </c>
      <c r="H409" s="151" t="s">
        <v>34</v>
      </c>
      <c r="I409" s="153"/>
      <c r="L409" s="149"/>
      <c r="M409" s="154"/>
      <c r="T409" s="155"/>
      <c r="AT409" s="151" t="s">
        <v>173</v>
      </c>
      <c r="AU409" s="151" t="s">
        <v>88</v>
      </c>
      <c r="AV409" s="12" t="s">
        <v>23</v>
      </c>
      <c r="AW409" s="12" t="s">
        <v>39</v>
      </c>
      <c r="AX409" s="12" t="s">
        <v>80</v>
      </c>
      <c r="AY409" s="151" t="s">
        <v>163</v>
      </c>
    </row>
    <row r="410" spans="2:65" s="13" customFormat="1" ht="11.25">
      <c r="B410" s="156"/>
      <c r="D410" s="150" t="s">
        <v>173</v>
      </c>
      <c r="E410" s="157" t="s">
        <v>34</v>
      </c>
      <c r="F410" s="158" t="s">
        <v>514</v>
      </c>
      <c r="H410" s="159">
        <v>29</v>
      </c>
      <c r="I410" s="160"/>
      <c r="L410" s="156"/>
      <c r="M410" s="161"/>
      <c r="T410" s="162"/>
      <c r="AT410" s="157" t="s">
        <v>173</v>
      </c>
      <c r="AU410" s="157" t="s">
        <v>88</v>
      </c>
      <c r="AV410" s="13" t="s">
        <v>88</v>
      </c>
      <c r="AW410" s="13" t="s">
        <v>39</v>
      </c>
      <c r="AX410" s="13" t="s">
        <v>80</v>
      </c>
      <c r="AY410" s="157" t="s">
        <v>163</v>
      </c>
    </row>
    <row r="411" spans="2:65" s="12" customFormat="1" ht="11.25">
      <c r="B411" s="149"/>
      <c r="D411" s="150" t="s">
        <v>173</v>
      </c>
      <c r="E411" s="151" t="s">
        <v>34</v>
      </c>
      <c r="F411" s="152" t="s">
        <v>515</v>
      </c>
      <c r="H411" s="151" t="s">
        <v>34</v>
      </c>
      <c r="I411" s="153"/>
      <c r="L411" s="149"/>
      <c r="M411" s="154"/>
      <c r="T411" s="155"/>
      <c r="AT411" s="151" t="s">
        <v>173</v>
      </c>
      <c r="AU411" s="151" t="s">
        <v>88</v>
      </c>
      <c r="AV411" s="12" t="s">
        <v>23</v>
      </c>
      <c r="AW411" s="12" t="s">
        <v>39</v>
      </c>
      <c r="AX411" s="12" t="s">
        <v>80</v>
      </c>
      <c r="AY411" s="151" t="s">
        <v>163</v>
      </c>
    </row>
    <row r="412" spans="2:65" s="13" customFormat="1" ht="11.25">
      <c r="B412" s="156"/>
      <c r="D412" s="150" t="s">
        <v>173</v>
      </c>
      <c r="E412" s="157" t="s">
        <v>34</v>
      </c>
      <c r="F412" s="158" t="s">
        <v>293</v>
      </c>
      <c r="H412" s="159">
        <v>45</v>
      </c>
      <c r="I412" s="160"/>
      <c r="L412" s="156"/>
      <c r="M412" s="161"/>
      <c r="T412" s="162"/>
      <c r="AT412" s="157" t="s">
        <v>173</v>
      </c>
      <c r="AU412" s="157" t="s">
        <v>88</v>
      </c>
      <c r="AV412" s="13" t="s">
        <v>88</v>
      </c>
      <c r="AW412" s="13" t="s">
        <v>39</v>
      </c>
      <c r="AX412" s="13" t="s">
        <v>80</v>
      </c>
      <c r="AY412" s="157" t="s">
        <v>163</v>
      </c>
    </row>
    <row r="413" spans="2:65" s="12" customFormat="1" ht="11.25">
      <c r="B413" s="149"/>
      <c r="D413" s="150" t="s">
        <v>173</v>
      </c>
      <c r="E413" s="151" t="s">
        <v>34</v>
      </c>
      <c r="F413" s="152" t="s">
        <v>516</v>
      </c>
      <c r="H413" s="151" t="s">
        <v>34</v>
      </c>
      <c r="I413" s="153"/>
      <c r="L413" s="149"/>
      <c r="M413" s="154"/>
      <c r="T413" s="155"/>
      <c r="AT413" s="151" t="s">
        <v>173</v>
      </c>
      <c r="AU413" s="151" t="s">
        <v>88</v>
      </c>
      <c r="AV413" s="12" t="s">
        <v>23</v>
      </c>
      <c r="AW413" s="12" t="s">
        <v>39</v>
      </c>
      <c r="AX413" s="12" t="s">
        <v>80</v>
      </c>
      <c r="AY413" s="151" t="s">
        <v>163</v>
      </c>
    </row>
    <row r="414" spans="2:65" s="13" customFormat="1" ht="11.25">
      <c r="B414" s="156"/>
      <c r="D414" s="150" t="s">
        <v>173</v>
      </c>
      <c r="E414" s="157" t="s">
        <v>34</v>
      </c>
      <c r="F414" s="158" t="s">
        <v>295</v>
      </c>
      <c r="H414" s="159">
        <v>13</v>
      </c>
      <c r="I414" s="160"/>
      <c r="L414" s="156"/>
      <c r="M414" s="161"/>
      <c r="T414" s="162"/>
      <c r="AT414" s="157" t="s">
        <v>173</v>
      </c>
      <c r="AU414" s="157" t="s">
        <v>88</v>
      </c>
      <c r="AV414" s="13" t="s">
        <v>88</v>
      </c>
      <c r="AW414" s="13" t="s">
        <v>39</v>
      </c>
      <c r="AX414" s="13" t="s">
        <v>80</v>
      </c>
      <c r="AY414" s="157" t="s">
        <v>163</v>
      </c>
    </row>
    <row r="415" spans="2:65" s="14" customFormat="1" ht="11.25">
      <c r="B415" s="163"/>
      <c r="D415" s="150" t="s">
        <v>173</v>
      </c>
      <c r="E415" s="164" t="s">
        <v>34</v>
      </c>
      <c r="F415" s="165" t="s">
        <v>182</v>
      </c>
      <c r="H415" s="166">
        <v>174</v>
      </c>
      <c r="I415" s="167"/>
      <c r="L415" s="163"/>
      <c r="M415" s="168"/>
      <c r="T415" s="169"/>
      <c r="AT415" s="164" t="s">
        <v>173</v>
      </c>
      <c r="AU415" s="164" t="s">
        <v>88</v>
      </c>
      <c r="AV415" s="14" t="s">
        <v>106</v>
      </c>
      <c r="AW415" s="14" t="s">
        <v>39</v>
      </c>
      <c r="AX415" s="14" t="s">
        <v>23</v>
      </c>
      <c r="AY415" s="164" t="s">
        <v>163</v>
      </c>
    </row>
    <row r="416" spans="2:65" s="1" customFormat="1" ht="21.75" customHeight="1">
      <c r="B416" s="33"/>
      <c r="C416" s="132" t="s">
        <v>447</v>
      </c>
      <c r="D416" s="132" t="s">
        <v>165</v>
      </c>
      <c r="E416" s="133" t="s">
        <v>517</v>
      </c>
      <c r="F416" s="134" t="s">
        <v>518</v>
      </c>
      <c r="G416" s="135" t="s">
        <v>168</v>
      </c>
      <c r="H416" s="136">
        <v>3</v>
      </c>
      <c r="I416" s="137"/>
      <c r="J416" s="138">
        <f>ROUND(I416*H416,2)</f>
        <v>0</v>
      </c>
      <c r="K416" s="134" t="s">
        <v>169</v>
      </c>
      <c r="L416" s="33"/>
      <c r="M416" s="139" t="s">
        <v>34</v>
      </c>
      <c r="N416" s="140" t="s">
        <v>51</v>
      </c>
      <c r="P416" s="141">
        <f>O416*H416</f>
        <v>0</v>
      </c>
      <c r="Q416" s="141">
        <v>0</v>
      </c>
      <c r="R416" s="141">
        <f>Q416*H416</f>
        <v>0</v>
      </c>
      <c r="S416" s="141">
        <v>0</v>
      </c>
      <c r="T416" s="142">
        <f>S416*H416</f>
        <v>0</v>
      </c>
      <c r="AR416" s="143" t="s">
        <v>106</v>
      </c>
      <c r="AT416" s="143" t="s">
        <v>165</v>
      </c>
      <c r="AU416" s="143" t="s">
        <v>88</v>
      </c>
      <c r="AY416" s="17" t="s">
        <v>163</v>
      </c>
      <c r="BE416" s="144">
        <f>IF(N416="základní",J416,0)</f>
        <v>0</v>
      </c>
      <c r="BF416" s="144">
        <f>IF(N416="snížená",J416,0)</f>
        <v>0</v>
      </c>
      <c r="BG416" s="144">
        <f>IF(N416="zákl. přenesená",J416,0)</f>
        <v>0</v>
      </c>
      <c r="BH416" s="144">
        <f>IF(N416="sníž. přenesená",J416,0)</f>
        <v>0</v>
      </c>
      <c r="BI416" s="144">
        <f>IF(N416="nulová",J416,0)</f>
        <v>0</v>
      </c>
      <c r="BJ416" s="17" t="s">
        <v>23</v>
      </c>
      <c r="BK416" s="144">
        <f>ROUND(I416*H416,2)</f>
        <v>0</v>
      </c>
      <c r="BL416" s="17" t="s">
        <v>106</v>
      </c>
      <c r="BM416" s="143" t="s">
        <v>519</v>
      </c>
    </row>
    <row r="417" spans="2:65" s="1" customFormat="1" ht="11.25">
      <c r="B417" s="33"/>
      <c r="D417" s="145" t="s">
        <v>171</v>
      </c>
      <c r="F417" s="146" t="s">
        <v>520</v>
      </c>
      <c r="I417" s="147"/>
      <c r="L417" s="33"/>
      <c r="M417" s="148"/>
      <c r="T417" s="54"/>
      <c r="AT417" s="17" t="s">
        <v>171</v>
      </c>
      <c r="AU417" s="17" t="s">
        <v>88</v>
      </c>
    </row>
    <row r="418" spans="2:65" s="12" customFormat="1" ht="11.25">
      <c r="B418" s="149"/>
      <c r="D418" s="150" t="s">
        <v>173</v>
      </c>
      <c r="E418" s="151" t="s">
        <v>34</v>
      </c>
      <c r="F418" s="152" t="s">
        <v>275</v>
      </c>
      <c r="H418" s="151" t="s">
        <v>34</v>
      </c>
      <c r="I418" s="153"/>
      <c r="L418" s="149"/>
      <c r="M418" s="154"/>
      <c r="T418" s="155"/>
      <c r="AT418" s="151" t="s">
        <v>173</v>
      </c>
      <c r="AU418" s="151" t="s">
        <v>88</v>
      </c>
      <c r="AV418" s="12" t="s">
        <v>23</v>
      </c>
      <c r="AW418" s="12" t="s">
        <v>39</v>
      </c>
      <c r="AX418" s="12" t="s">
        <v>80</v>
      </c>
      <c r="AY418" s="151" t="s">
        <v>163</v>
      </c>
    </row>
    <row r="419" spans="2:65" s="12" customFormat="1" ht="11.25">
      <c r="B419" s="149"/>
      <c r="D419" s="150" t="s">
        <v>173</v>
      </c>
      <c r="E419" s="151" t="s">
        <v>34</v>
      </c>
      <c r="F419" s="152" t="s">
        <v>521</v>
      </c>
      <c r="H419" s="151" t="s">
        <v>34</v>
      </c>
      <c r="I419" s="153"/>
      <c r="L419" s="149"/>
      <c r="M419" s="154"/>
      <c r="T419" s="155"/>
      <c r="AT419" s="151" t="s">
        <v>173</v>
      </c>
      <c r="AU419" s="151" t="s">
        <v>88</v>
      </c>
      <c r="AV419" s="12" t="s">
        <v>23</v>
      </c>
      <c r="AW419" s="12" t="s">
        <v>39</v>
      </c>
      <c r="AX419" s="12" t="s">
        <v>80</v>
      </c>
      <c r="AY419" s="151" t="s">
        <v>163</v>
      </c>
    </row>
    <row r="420" spans="2:65" s="13" customFormat="1" ht="11.25">
      <c r="B420" s="156"/>
      <c r="D420" s="150" t="s">
        <v>173</v>
      </c>
      <c r="E420" s="157" t="s">
        <v>34</v>
      </c>
      <c r="F420" s="158" t="s">
        <v>522</v>
      </c>
      <c r="H420" s="159">
        <v>3</v>
      </c>
      <c r="I420" s="160"/>
      <c r="L420" s="156"/>
      <c r="M420" s="161"/>
      <c r="T420" s="162"/>
      <c r="AT420" s="157" t="s">
        <v>173</v>
      </c>
      <c r="AU420" s="157" t="s">
        <v>88</v>
      </c>
      <c r="AV420" s="13" t="s">
        <v>88</v>
      </c>
      <c r="AW420" s="13" t="s">
        <v>39</v>
      </c>
      <c r="AX420" s="13" t="s">
        <v>23</v>
      </c>
      <c r="AY420" s="157" t="s">
        <v>163</v>
      </c>
    </row>
    <row r="421" spans="2:65" s="1" customFormat="1" ht="24.2" customHeight="1">
      <c r="B421" s="33"/>
      <c r="C421" s="132" t="s">
        <v>523</v>
      </c>
      <c r="D421" s="132" t="s">
        <v>165</v>
      </c>
      <c r="E421" s="133" t="s">
        <v>524</v>
      </c>
      <c r="F421" s="134" t="s">
        <v>525</v>
      </c>
      <c r="G421" s="135" t="s">
        <v>168</v>
      </c>
      <c r="H421" s="136">
        <v>48</v>
      </c>
      <c r="I421" s="137"/>
      <c r="J421" s="138">
        <f>ROUND(I421*H421,2)</f>
        <v>0</v>
      </c>
      <c r="K421" s="134" t="s">
        <v>34</v>
      </c>
      <c r="L421" s="33"/>
      <c r="M421" s="139" t="s">
        <v>34</v>
      </c>
      <c r="N421" s="140" t="s">
        <v>51</v>
      </c>
      <c r="P421" s="141">
        <f>O421*H421</f>
        <v>0</v>
      </c>
      <c r="Q421" s="141">
        <v>0</v>
      </c>
      <c r="R421" s="141">
        <f>Q421*H421</f>
        <v>0</v>
      </c>
      <c r="S421" s="141">
        <v>0</v>
      </c>
      <c r="T421" s="142">
        <f>S421*H421</f>
        <v>0</v>
      </c>
      <c r="AR421" s="143" t="s">
        <v>106</v>
      </c>
      <c r="AT421" s="143" t="s">
        <v>165</v>
      </c>
      <c r="AU421" s="143" t="s">
        <v>88</v>
      </c>
      <c r="AY421" s="17" t="s">
        <v>163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7" t="s">
        <v>23</v>
      </c>
      <c r="BK421" s="144">
        <f>ROUND(I421*H421,2)</f>
        <v>0</v>
      </c>
      <c r="BL421" s="17" t="s">
        <v>106</v>
      </c>
      <c r="BM421" s="143" t="s">
        <v>526</v>
      </c>
    </row>
    <row r="422" spans="2:65" s="12" customFormat="1" ht="11.25">
      <c r="B422" s="149"/>
      <c r="D422" s="150" t="s">
        <v>173</v>
      </c>
      <c r="E422" s="151" t="s">
        <v>34</v>
      </c>
      <c r="F422" s="152" t="s">
        <v>275</v>
      </c>
      <c r="H422" s="151" t="s">
        <v>34</v>
      </c>
      <c r="I422" s="153"/>
      <c r="L422" s="149"/>
      <c r="M422" s="154"/>
      <c r="T422" s="155"/>
      <c r="AT422" s="151" t="s">
        <v>173</v>
      </c>
      <c r="AU422" s="151" t="s">
        <v>88</v>
      </c>
      <c r="AV422" s="12" t="s">
        <v>23</v>
      </c>
      <c r="AW422" s="12" t="s">
        <v>39</v>
      </c>
      <c r="AX422" s="12" t="s">
        <v>80</v>
      </c>
      <c r="AY422" s="151" t="s">
        <v>163</v>
      </c>
    </row>
    <row r="423" spans="2:65" s="12" customFormat="1" ht="11.25">
      <c r="B423" s="149"/>
      <c r="D423" s="150" t="s">
        <v>173</v>
      </c>
      <c r="E423" s="151" t="s">
        <v>34</v>
      </c>
      <c r="F423" s="152" t="s">
        <v>276</v>
      </c>
      <c r="H423" s="151" t="s">
        <v>34</v>
      </c>
      <c r="I423" s="153"/>
      <c r="L423" s="149"/>
      <c r="M423" s="154"/>
      <c r="T423" s="155"/>
      <c r="AT423" s="151" t="s">
        <v>173</v>
      </c>
      <c r="AU423" s="151" t="s">
        <v>88</v>
      </c>
      <c r="AV423" s="12" t="s">
        <v>23</v>
      </c>
      <c r="AW423" s="12" t="s">
        <v>39</v>
      </c>
      <c r="AX423" s="12" t="s">
        <v>80</v>
      </c>
      <c r="AY423" s="151" t="s">
        <v>163</v>
      </c>
    </row>
    <row r="424" spans="2:65" s="13" customFormat="1" ht="11.25">
      <c r="B424" s="156"/>
      <c r="D424" s="150" t="s">
        <v>173</v>
      </c>
      <c r="E424" s="157" t="s">
        <v>34</v>
      </c>
      <c r="F424" s="158" t="s">
        <v>277</v>
      </c>
      <c r="H424" s="159">
        <v>48</v>
      </c>
      <c r="I424" s="160"/>
      <c r="L424" s="156"/>
      <c r="M424" s="161"/>
      <c r="T424" s="162"/>
      <c r="AT424" s="157" t="s">
        <v>173</v>
      </c>
      <c r="AU424" s="157" t="s">
        <v>88</v>
      </c>
      <c r="AV424" s="13" t="s">
        <v>88</v>
      </c>
      <c r="AW424" s="13" t="s">
        <v>39</v>
      </c>
      <c r="AX424" s="13" t="s">
        <v>23</v>
      </c>
      <c r="AY424" s="157" t="s">
        <v>163</v>
      </c>
    </row>
    <row r="425" spans="2:65" s="1" customFormat="1" ht="24.2" customHeight="1">
      <c r="B425" s="33"/>
      <c r="C425" s="132" t="s">
        <v>527</v>
      </c>
      <c r="D425" s="132" t="s">
        <v>165</v>
      </c>
      <c r="E425" s="133" t="s">
        <v>528</v>
      </c>
      <c r="F425" s="134" t="s">
        <v>529</v>
      </c>
      <c r="G425" s="135" t="s">
        <v>168</v>
      </c>
      <c r="H425" s="136">
        <v>58</v>
      </c>
      <c r="I425" s="137"/>
      <c r="J425" s="138">
        <f>ROUND(I425*H425,2)</f>
        <v>0</v>
      </c>
      <c r="K425" s="134" t="s">
        <v>34</v>
      </c>
      <c r="L425" s="33"/>
      <c r="M425" s="139" t="s">
        <v>34</v>
      </c>
      <c r="N425" s="140" t="s">
        <v>51</v>
      </c>
      <c r="P425" s="141">
        <f>O425*H425</f>
        <v>0</v>
      </c>
      <c r="Q425" s="141">
        <v>0</v>
      </c>
      <c r="R425" s="141">
        <f>Q425*H425</f>
        <v>0</v>
      </c>
      <c r="S425" s="141">
        <v>0</v>
      </c>
      <c r="T425" s="142">
        <f>S425*H425</f>
        <v>0</v>
      </c>
      <c r="AR425" s="143" t="s">
        <v>106</v>
      </c>
      <c r="AT425" s="143" t="s">
        <v>165</v>
      </c>
      <c r="AU425" s="143" t="s">
        <v>88</v>
      </c>
      <c r="AY425" s="17" t="s">
        <v>163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7" t="s">
        <v>23</v>
      </c>
      <c r="BK425" s="144">
        <f>ROUND(I425*H425,2)</f>
        <v>0</v>
      </c>
      <c r="BL425" s="17" t="s">
        <v>106</v>
      </c>
      <c r="BM425" s="143" t="s">
        <v>530</v>
      </c>
    </row>
    <row r="426" spans="2:65" s="12" customFormat="1" ht="11.25">
      <c r="B426" s="149"/>
      <c r="D426" s="150" t="s">
        <v>173</v>
      </c>
      <c r="E426" s="151" t="s">
        <v>34</v>
      </c>
      <c r="F426" s="152" t="s">
        <v>275</v>
      </c>
      <c r="H426" s="151" t="s">
        <v>34</v>
      </c>
      <c r="I426" s="153"/>
      <c r="L426" s="149"/>
      <c r="M426" s="154"/>
      <c r="T426" s="155"/>
      <c r="AT426" s="151" t="s">
        <v>173</v>
      </c>
      <c r="AU426" s="151" t="s">
        <v>88</v>
      </c>
      <c r="AV426" s="12" t="s">
        <v>23</v>
      </c>
      <c r="AW426" s="12" t="s">
        <v>39</v>
      </c>
      <c r="AX426" s="12" t="s">
        <v>80</v>
      </c>
      <c r="AY426" s="151" t="s">
        <v>163</v>
      </c>
    </row>
    <row r="427" spans="2:65" s="12" customFormat="1" ht="11.25">
      <c r="B427" s="149"/>
      <c r="D427" s="150" t="s">
        <v>173</v>
      </c>
      <c r="E427" s="151" t="s">
        <v>34</v>
      </c>
      <c r="F427" s="152" t="s">
        <v>531</v>
      </c>
      <c r="H427" s="151" t="s">
        <v>34</v>
      </c>
      <c r="I427" s="153"/>
      <c r="L427" s="149"/>
      <c r="M427" s="154"/>
      <c r="T427" s="155"/>
      <c r="AT427" s="151" t="s">
        <v>173</v>
      </c>
      <c r="AU427" s="151" t="s">
        <v>88</v>
      </c>
      <c r="AV427" s="12" t="s">
        <v>23</v>
      </c>
      <c r="AW427" s="12" t="s">
        <v>39</v>
      </c>
      <c r="AX427" s="12" t="s">
        <v>80</v>
      </c>
      <c r="AY427" s="151" t="s">
        <v>163</v>
      </c>
    </row>
    <row r="428" spans="2:65" s="13" customFormat="1" ht="11.25">
      <c r="B428" s="156"/>
      <c r="D428" s="150" t="s">
        <v>173</v>
      </c>
      <c r="E428" s="157" t="s">
        <v>34</v>
      </c>
      <c r="F428" s="158" t="s">
        <v>293</v>
      </c>
      <c r="H428" s="159">
        <v>45</v>
      </c>
      <c r="I428" s="160"/>
      <c r="L428" s="156"/>
      <c r="M428" s="161"/>
      <c r="T428" s="162"/>
      <c r="AT428" s="157" t="s">
        <v>173</v>
      </c>
      <c r="AU428" s="157" t="s">
        <v>88</v>
      </c>
      <c r="AV428" s="13" t="s">
        <v>88</v>
      </c>
      <c r="AW428" s="13" t="s">
        <v>39</v>
      </c>
      <c r="AX428" s="13" t="s">
        <v>80</v>
      </c>
      <c r="AY428" s="157" t="s">
        <v>163</v>
      </c>
    </row>
    <row r="429" spans="2:65" s="12" customFormat="1" ht="11.25">
      <c r="B429" s="149"/>
      <c r="D429" s="150" t="s">
        <v>173</v>
      </c>
      <c r="E429" s="151" t="s">
        <v>34</v>
      </c>
      <c r="F429" s="152" t="s">
        <v>532</v>
      </c>
      <c r="H429" s="151" t="s">
        <v>34</v>
      </c>
      <c r="I429" s="153"/>
      <c r="L429" s="149"/>
      <c r="M429" s="154"/>
      <c r="T429" s="155"/>
      <c r="AT429" s="151" t="s">
        <v>173</v>
      </c>
      <c r="AU429" s="151" t="s">
        <v>88</v>
      </c>
      <c r="AV429" s="12" t="s">
        <v>23</v>
      </c>
      <c r="AW429" s="12" t="s">
        <v>39</v>
      </c>
      <c r="AX429" s="12" t="s">
        <v>80</v>
      </c>
      <c r="AY429" s="151" t="s">
        <v>163</v>
      </c>
    </row>
    <row r="430" spans="2:65" s="13" customFormat="1" ht="11.25">
      <c r="B430" s="156"/>
      <c r="D430" s="150" t="s">
        <v>173</v>
      </c>
      <c r="E430" s="157" t="s">
        <v>34</v>
      </c>
      <c r="F430" s="158" t="s">
        <v>295</v>
      </c>
      <c r="H430" s="159">
        <v>13</v>
      </c>
      <c r="I430" s="160"/>
      <c r="L430" s="156"/>
      <c r="M430" s="161"/>
      <c r="T430" s="162"/>
      <c r="AT430" s="157" t="s">
        <v>173</v>
      </c>
      <c r="AU430" s="157" t="s">
        <v>88</v>
      </c>
      <c r="AV430" s="13" t="s">
        <v>88</v>
      </c>
      <c r="AW430" s="13" t="s">
        <v>39</v>
      </c>
      <c r="AX430" s="13" t="s">
        <v>80</v>
      </c>
      <c r="AY430" s="157" t="s">
        <v>163</v>
      </c>
    </row>
    <row r="431" spans="2:65" s="14" customFormat="1" ht="11.25">
      <c r="B431" s="163"/>
      <c r="D431" s="150" t="s">
        <v>173</v>
      </c>
      <c r="E431" s="164" t="s">
        <v>34</v>
      </c>
      <c r="F431" s="165" t="s">
        <v>182</v>
      </c>
      <c r="H431" s="166">
        <v>58</v>
      </c>
      <c r="I431" s="167"/>
      <c r="L431" s="163"/>
      <c r="M431" s="168"/>
      <c r="T431" s="169"/>
      <c r="AT431" s="164" t="s">
        <v>173</v>
      </c>
      <c r="AU431" s="164" t="s">
        <v>88</v>
      </c>
      <c r="AV431" s="14" t="s">
        <v>106</v>
      </c>
      <c r="AW431" s="14" t="s">
        <v>39</v>
      </c>
      <c r="AX431" s="14" t="s">
        <v>23</v>
      </c>
      <c r="AY431" s="164" t="s">
        <v>163</v>
      </c>
    </row>
    <row r="432" spans="2:65" s="11" customFormat="1" ht="22.9" customHeight="1">
      <c r="B432" s="120"/>
      <c r="D432" s="121" t="s">
        <v>79</v>
      </c>
      <c r="E432" s="130" t="s">
        <v>533</v>
      </c>
      <c r="F432" s="130" t="s">
        <v>534</v>
      </c>
      <c r="I432" s="123"/>
      <c r="J432" s="131">
        <f>BK432</f>
        <v>0</v>
      </c>
      <c r="L432" s="120"/>
      <c r="M432" s="125"/>
      <c r="P432" s="126">
        <f>SUM(P433:P446)</f>
        <v>0</v>
      </c>
      <c r="R432" s="126">
        <f>SUM(R433:R446)</f>
        <v>0</v>
      </c>
      <c r="T432" s="127">
        <f>SUM(T433:T446)</f>
        <v>0</v>
      </c>
      <c r="AR432" s="121" t="s">
        <v>23</v>
      </c>
      <c r="AT432" s="128" t="s">
        <v>79</v>
      </c>
      <c r="AU432" s="128" t="s">
        <v>23</v>
      </c>
      <c r="AY432" s="121" t="s">
        <v>163</v>
      </c>
      <c r="BK432" s="129">
        <f>SUM(BK433:BK446)</f>
        <v>0</v>
      </c>
    </row>
    <row r="433" spans="2:65" s="1" customFormat="1" ht="24.2" customHeight="1">
      <c r="B433" s="33"/>
      <c r="C433" s="132" t="s">
        <v>277</v>
      </c>
      <c r="D433" s="132" t="s">
        <v>165</v>
      </c>
      <c r="E433" s="133" t="s">
        <v>535</v>
      </c>
      <c r="F433" s="134" t="s">
        <v>536</v>
      </c>
      <c r="G433" s="135" t="s">
        <v>168</v>
      </c>
      <c r="H433" s="136">
        <v>48</v>
      </c>
      <c r="I433" s="137"/>
      <c r="J433" s="138">
        <f>ROUND(I433*H433,2)</f>
        <v>0</v>
      </c>
      <c r="K433" s="134" t="s">
        <v>34</v>
      </c>
      <c r="L433" s="33"/>
      <c r="M433" s="139" t="s">
        <v>34</v>
      </c>
      <c r="N433" s="140" t="s">
        <v>51</v>
      </c>
      <c r="P433" s="141">
        <f>O433*H433</f>
        <v>0</v>
      </c>
      <c r="Q433" s="141">
        <v>0</v>
      </c>
      <c r="R433" s="141">
        <f>Q433*H433</f>
        <v>0</v>
      </c>
      <c r="S433" s="141">
        <v>0</v>
      </c>
      <c r="T433" s="142">
        <f>S433*H433</f>
        <v>0</v>
      </c>
      <c r="AR433" s="143" t="s">
        <v>106</v>
      </c>
      <c r="AT433" s="143" t="s">
        <v>165</v>
      </c>
      <c r="AU433" s="143" t="s">
        <v>88</v>
      </c>
      <c r="AY433" s="17" t="s">
        <v>163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7" t="s">
        <v>23</v>
      </c>
      <c r="BK433" s="144">
        <f>ROUND(I433*H433,2)</f>
        <v>0</v>
      </c>
      <c r="BL433" s="17" t="s">
        <v>106</v>
      </c>
      <c r="BM433" s="143" t="s">
        <v>537</v>
      </c>
    </row>
    <row r="434" spans="2:65" s="12" customFormat="1" ht="11.25">
      <c r="B434" s="149"/>
      <c r="D434" s="150" t="s">
        <v>173</v>
      </c>
      <c r="E434" s="151" t="s">
        <v>34</v>
      </c>
      <c r="F434" s="152" t="s">
        <v>275</v>
      </c>
      <c r="H434" s="151" t="s">
        <v>34</v>
      </c>
      <c r="I434" s="153"/>
      <c r="L434" s="149"/>
      <c r="M434" s="154"/>
      <c r="T434" s="155"/>
      <c r="AT434" s="151" t="s">
        <v>173</v>
      </c>
      <c r="AU434" s="151" t="s">
        <v>88</v>
      </c>
      <c r="AV434" s="12" t="s">
        <v>23</v>
      </c>
      <c r="AW434" s="12" t="s">
        <v>39</v>
      </c>
      <c r="AX434" s="12" t="s">
        <v>80</v>
      </c>
      <c r="AY434" s="151" t="s">
        <v>163</v>
      </c>
    </row>
    <row r="435" spans="2:65" s="12" customFormat="1" ht="11.25">
      <c r="B435" s="149"/>
      <c r="D435" s="150" t="s">
        <v>173</v>
      </c>
      <c r="E435" s="151" t="s">
        <v>34</v>
      </c>
      <c r="F435" s="152" t="s">
        <v>276</v>
      </c>
      <c r="H435" s="151" t="s">
        <v>34</v>
      </c>
      <c r="I435" s="153"/>
      <c r="L435" s="149"/>
      <c r="M435" s="154"/>
      <c r="T435" s="155"/>
      <c r="AT435" s="151" t="s">
        <v>173</v>
      </c>
      <c r="AU435" s="151" t="s">
        <v>88</v>
      </c>
      <c r="AV435" s="12" t="s">
        <v>23</v>
      </c>
      <c r="AW435" s="12" t="s">
        <v>39</v>
      </c>
      <c r="AX435" s="12" t="s">
        <v>80</v>
      </c>
      <c r="AY435" s="151" t="s">
        <v>163</v>
      </c>
    </row>
    <row r="436" spans="2:65" s="13" customFormat="1" ht="11.25">
      <c r="B436" s="156"/>
      <c r="D436" s="150" t="s">
        <v>173</v>
      </c>
      <c r="E436" s="157" t="s">
        <v>34</v>
      </c>
      <c r="F436" s="158" t="s">
        <v>277</v>
      </c>
      <c r="H436" s="159">
        <v>48</v>
      </c>
      <c r="I436" s="160"/>
      <c r="L436" s="156"/>
      <c r="M436" s="161"/>
      <c r="T436" s="162"/>
      <c r="AT436" s="157" t="s">
        <v>173</v>
      </c>
      <c r="AU436" s="157" t="s">
        <v>88</v>
      </c>
      <c r="AV436" s="13" t="s">
        <v>88</v>
      </c>
      <c r="AW436" s="13" t="s">
        <v>39</v>
      </c>
      <c r="AX436" s="13" t="s">
        <v>23</v>
      </c>
      <c r="AY436" s="157" t="s">
        <v>163</v>
      </c>
    </row>
    <row r="437" spans="2:65" s="1" customFormat="1" ht="16.5" customHeight="1">
      <c r="B437" s="33"/>
      <c r="C437" s="132" t="s">
        <v>538</v>
      </c>
      <c r="D437" s="132" t="s">
        <v>165</v>
      </c>
      <c r="E437" s="133" t="s">
        <v>539</v>
      </c>
      <c r="F437" s="134" t="s">
        <v>540</v>
      </c>
      <c r="G437" s="135" t="s">
        <v>168</v>
      </c>
      <c r="H437" s="136">
        <v>48</v>
      </c>
      <c r="I437" s="137"/>
      <c r="J437" s="138">
        <f>ROUND(I437*H437,2)</f>
        <v>0</v>
      </c>
      <c r="K437" s="134" t="s">
        <v>169</v>
      </c>
      <c r="L437" s="33"/>
      <c r="M437" s="139" t="s">
        <v>34</v>
      </c>
      <c r="N437" s="140" t="s">
        <v>51</v>
      </c>
      <c r="P437" s="141">
        <f>O437*H437</f>
        <v>0</v>
      </c>
      <c r="Q437" s="141">
        <v>0</v>
      </c>
      <c r="R437" s="141">
        <f>Q437*H437</f>
        <v>0</v>
      </c>
      <c r="S437" s="141">
        <v>0</v>
      </c>
      <c r="T437" s="142">
        <f>S437*H437</f>
        <v>0</v>
      </c>
      <c r="AR437" s="143" t="s">
        <v>106</v>
      </c>
      <c r="AT437" s="143" t="s">
        <v>165</v>
      </c>
      <c r="AU437" s="143" t="s">
        <v>88</v>
      </c>
      <c r="AY437" s="17" t="s">
        <v>163</v>
      </c>
      <c r="BE437" s="144">
        <f>IF(N437="základní",J437,0)</f>
        <v>0</v>
      </c>
      <c r="BF437" s="144">
        <f>IF(N437="snížená",J437,0)</f>
        <v>0</v>
      </c>
      <c r="BG437" s="144">
        <f>IF(N437="zákl. přenesená",J437,0)</f>
        <v>0</v>
      </c>
      <c r="BH437" s="144">
        <f>IF(N437="sníž. přenesená",J437,0)</f>
        <v>0</v>
      </c>
      <c r="BI437" s="144">
        <f>IF(N437="nulová",J437,0)</f>
        <v>0</v>
      </c>
      <c r="BJ437" s="17" t="s">
        <v>23</v>
      </c>
      <c r="BK437" s="144">
        <f>ROUND(I437*H437,2)</f>
        <v>0</v>
      </c>
      <c r="BL437" s="17" t="s">
        <v>106</v>
      </c>
      <c r="BM437" s="143" t="s">
        <v>541</v>
      </c>
    </row>
    <row r="438" spans="2:65" s="1" customFormat="1" ht="11.25">
      <c r="B438" s="33"/>
      <c r="D438" s="145" t="s">
        <v>171</v>
      </c>
      <c r="F438" s="146" t="s">
        <v>542</v>
      </c>
      <c r="I438" s="147"/>
      <c r="L438" s="33"/>
      <c r="M438" s="148"/>
      <c r="T438" s="54"/>
      <c r="AT438" s="17" t="s">
        <v>171</v>
      </c>
      <c r="AU438" s="17" t="s">
        <v>88</v>
      </c>
    </row>
    <row r="439" spans="2:65" s="12" customFormat="1" ht="11.25">
      <c r="B439" s="149"/>
      <c r="D439" s="150" t="s">
        <v>173</v>
      </c>
      <c r="E439" s="151" t="s">
        <v>34</v>
      </c>
      <c r="F439" s="152" t="s">
        <v>275</v>
      </c>
      <c r="H439" s="151" t="s">
        <v>34</v>
      </c>
      <c r="I439" s="153"/>
      <c r="L439" s="149"/>
      <c r="M439" s="154"/>
      <c r="T439" s="155"/>
      <c r="AT439" s="151" t="s">
        <v>173</v>
      </c>
      <c r="AU439" s="151" t="s">
        <v>88</v>
      </c>
      <c r="AV439" s="12" t="s">
        <v>23</v>
      </c>
      <c r="AW439" s="12" t="s">
        <v>39</v>
      </c>
      <c r="AX439" s="12" t="s">
        <v>80</v>
      </c>
      <c r="AY439" s="151" t="s">
        <v>163</v>
      </c>
    </row>
    <row r="440" spans="2:65" s="12" customFormat="1" ht="11.25">
      <c r="B440" s="149"/>
      <c r="D440" s="150" t="s">
        <v>173</v>
      </c>
      <c r="E440" s="151" t="s">
        <v>34</v>
      </c>
      <c r="F440" s="152" t="s">
        <v>276</v>
      </c>
      <c r="H440" s="151" t="s">
        <v>34</v>
      </c>
      <c r="I440" s="153"/>
      <c r="L440" s="149"/>
      <c r="M440" s="154"/>
      <c r="T440" s="155"/>
      <c r="AT440" s="151" t="s">
        <v>173</v>
      </c>
      <c r="AU440" s="151" t="s">
        <v>88</v>
      </c>
      <c r="AV440" s="12" t="s">
        <v>23</v>
      </c>
      <c r="AW440" s="12" t="s">
        <v>39</v>
      </c>
      <c r="AX440" s="12" t="s">
        <v>80</v>
      </c>
      <c r="AY440" s="151" t="s">
        <v>163</v>
      </c>
    </row>
    <row r="441" spans="2:65" s="13" customFormat="1" ht="11.25">
      <c r="B441" s="156"/>
      <c r="D441" s="150" t="s">
        <v>173</v>
      </c>
      <c r="E441" s="157" t="s">
        <v>34</v>
      </c>
      <c r="F441" s="158" t="s">
        <v>277</v>
      </c>
      <c r="H441" s="159">
        <v>48</v>
      </c>
      <c r="I441" s="160"/>
      <c r="L441" s="156"/>
      <c r="M441" s="161"/>
      <c r="T441" s="162"/>
      <c r="AT441" s="157" t="s">
        <v>173</v>
      </c>
      <c r="AU441" s="157" t="s">
        <v>88</v>
      </c>
      <c r="AV441" s="13" t="s">
        <v>88</v>
      </c>
      <c r="AW441" s="13" t="s">
        <v>39</v>
      </c>
      <c r="AX441" s="13" t="s">
        <v>23</v>
      </c>
      <c r="AY441" s="157" t="s">
        <v>163</v>
      </c>
    </row>
    <row r="442" spans="2:65" s="1" customFormat="1" ht="16.5" customHeight="1">
      <c r="B442" s="33"/>
      <c r="C442" s="132" t="s">
        <v>543</v>
      </c>
      <c r="D442" s="132" t="s">
        <v>165</v>
      </c>
      <c r="E442" s="133" t="s">
        <v>544</v>
      </c>
      <c r="F442" s="134" t="s">
        <v>545</v>
      </c>
      <c r="G442" s="135" t="s">
        <v>168</v>
      </c>
      <c r="H442" s="136">
        <v>48</v>
      </c>
      <c r="I442" s="137"/>
      <c r="J442" s="138">
        <f>ROUND(I442*H442,2)</f>
        <v>0</v>
      </c>
      <c r="K442" s="134" t="s">
        <v>169</v>
      </c>
      <c r="L442" s="33"/>
      <c r="M442" s="139" t="s">
        <v>34</v>
      </c>
      <c r="N442" s="140" t="s">
        <v>51</v>
      </c>
      <c r="P442" s="141">
        <f>O442*H442</f>
        <v>0</v>
      </c>
      <c r="Q442" s="141">
        <v>0</v>
      </c>
      <c r="R442" s="141">
        <f>Q442*H442</f>
        <v>0</v>
      </c>
      <c r="S442" s="141">
        <v>0</v>
      </c>
      <c r="T442" s="142">
        <f>S442*H442</f>
        <v>0</v>
      </c>
      <c r="AR442" s="143" t="s">
        <v>106</v>
      </c>
      <c r="AT442" s="143" t="s">
        <v>165</v>
      </c>
      <c r="AU442" s="143" t="s">
        <v>88</v>
      </c>
      <c r="AY442" s="17" t="s">
        <v>163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7" t="s">
        <v>23</v>
      </c>
      <c r="BK442" s="144">
        <f>ROUND(I442*H442,2)</f>
        <v>0</v>
      </c>
      <c r="BL442" s="17" t="s">
        <v>106</v>
      </c>
      <c r="BM442" s="143" t="s">
        <v>546</v>
      </c>
    </row>
    <row r="443" spans="2:65" s="1" customFormat="1" ht="11.25">
      <c r="B443" s="33"/>
      <c r="D443" s="145" t="s">
        <v>171</v>
      </c>
      <c r="F443" s="146" t="s">
        <v>547</v>
      </c>
      <c r="I443" s="147"/>
      <c r="L443" s="33"/>
      <c r="M443" s="148"/>
      <c r="T443" s="54"/>
      <c r="AT443" s="17" t="s">
        <v>171</v>
      </c>
      <c r="AU443" s="17" t="s">
        <v>88</v>
      </c>
    </row>
    <row r="444" spans="2:65" s="12" customFormat="1" ht="11.25">
      <c r="B444" s="149"/>
      <c r="D444" s="150" t="s">
        <v>173</v>
      </c>
      <c r="E444" s="151" t="s">
        <v>34</v>
      </c>
      <c r="F444" s="152" t="s">
        <v>275</v>
      </c>
      <c r="H444" s="151" t="s">
        <v>34</v>
      </c>
      <c r="I444" s="153"/>
      <c r="L444" s="149"/>
      <c r="M444" s="154"/>
      <c r="T444" s="155"/>
      <c r="AT444" s="151" t="s">
        <v>173</v>
      </c>
      <c r="AU444" s="151" t="s">
        <v>88</v>
      </c>
      <c r="AV444" s="12" t="s">
        <v>23</v>
      </c>
      <c r="AW444" s="12" t="s">
        <v>39</v>
      </c>
      <c r="AX444" s="12" t="s">
        <v>80</v>
      </c>
      <c r="AY444" s="151" t="s">
        <v>163</v>
      </c>
    </row>
    <row r="445" spans="2:65" s="12" customFormat="1" ht="11.25">
      <c r="B445" s="149"/>
      <c r="D445" s="150" t="s">
        <v>173</v>
      </c>
      <c r="E445" s="151" t="s">
        <v>34</v>
      </c>
      <c r="F445" s="152" t="s">
        <v>276</v>
      </c>
      <c r="H445" s="151" t="s">
        <v>34</v>
      </c>
      <c r="I445" s="153"/>
      <c r="L445" s="149"/>
      <c r="M445" s="154"/>
      <c r="T445" s="155"/>
      <c r="AT445" s="151" t="s">
        <v>173</v>
      </c>
      <c r="AU445" s="151" t="s">
        <v>88</v>
      </c>
      <c r="AV445" s="12" t="s">
        <v>23</v>
      </c>
      <c r="AW445" s="12" t="s">
        <v>39</v>
      </c>
      <c r="AX445" s="12" t="s">
        <v>80</v>
      </c>
      <c r="AY445" s="151" t="s">
        <v>163</v>
      </c>
    </row>
    <row r="446" spans="2:65" s="13" customFormat="1" ht="11.25">
      <c r="B446" s="156"/>
      <c r="D446" s="150" t="s">
        <v>173</v>
      </c>
      <c r="E446" s="157" t="s">
        <v>34</v>
      </c>
      <c r="F446" s="158" t="s">
        <v>277</v>
      </c>
      <c r="H446" s="159">
        <v>48</v>
      </c>
      <c r="I446" s="160"/>
      <c r="L446" s="156"/>
      <c r="M446" s="161"/>
      <c r="T446" s="162"/>
      <c r="AT446" s="157" t="s">
        <v>173</v>
      </c>
      <c r="AU446" s="157" t="s">
        <v>88</v>
      </c>
      <c r="AV446" s="13" t="s">
        <v>88</v>
      </c>
      <c r="AW446" s="13" t="s">
        <v>39</v>
      </c>
      <c r="AX446" s="13" t="s">
        <v>23</v>
      </c>
      <c r="AY446" s="157" t="s">
        <v>163</v>
      </c>
    </row>
    <row r="447" spans="2:65" s="11" customFormat="1" ht="22.9" customHeight="1">
      <c r="B447" s="120"/>
      <c r="D447" s="121" t="s">
        <v>79</v>
      </c>
      <c r="E447" s="130" t="s">
        <v>548</v>
      </c>
      <c r="F447" s="130" t="s">
        <v>549</v>
      </c>
      <c r="I447" s="123"/>
      <c r="J447" s="131">
        <f>BK447</f>
        <v>0</v>
      </c>
      <c r="L447" s="120"/>
      <c r="M447" s="125"/>
      <c r="P447" s="126">
        <f>SUM(P448:P497)</f>
        <v>0</v>
      </c>
      <c r="R447" s="126">
        <f>SUM(R448:R497)</f>
        <v>153.53658000000001</v>
      </c>
      <c r="T447" s="127">
        <f>SUM(T448:T497)</f>
        <v>0</v>
      </c>
      <c r="AR447" s="121" t="s">
        <v>23</v>
      </c>
      <c r="AT447" s="128" t="s">
        <v>79</v>
      </c>
      <c r="AU447" s="128" t="s">
        <v>23</v>
      </c>
      <c r="AY447" s="121" t="s">
        <v>163</v>
      </c>
      <c r="BK447" s="129">
        <f>SUM(BK448:BK497)</f>
        <v>0</v>
      </c>
    </row>
    <row r="448" spans="2:65" s="1" customFormat="1" ht="37.9" customHeight="1">
      <c r="B448" s="33"/>
      <c r="C448" s="132" t="s">
        <v>550</v>
      </c>
      <c r="D448" s="132" t="s">
        <v>165</v>
      </c>
      <c r="E448" s="133" t="s">
        <v>551</v>
      </c>
      <c r="F448" s="134" t="s">
        <v>552</v>
      </c>
      <c r="G448" s="135" t="s">
        <v>168</v>
      </c>
      <c r="H448" s="136">
        <v>464</v>
      </c>
      <c r="I448" s="137"/>
      <c r="J448" s="138">
        <f>ROUND(I448*H448,2)</f>
        <v>0</v>
      </c>
      <c r="K448" s="134" t="s">
        <v>169</v>
      </c>
      <c r="L448" s="33"/>
      <c r="M448" s="139" t="s">
        <v>34</v>
      </c>
      <c r="N448" s="140" t="s">
        <v>51</v>
      </c>
      <c r="P448" s="141">
        <f>O448*H448</f>
        <v>0</v>
      </c>
      <c r="Q448" s="141">
        <v>8.9219999999999994E-2</v>
      </c>
      <c r="R448" s="141">
        <f>Q448*H448</f>
        <v>41.39808</v>
      </c>
      <c r="S448" s="141">
        <v>0</v>
      </c>
      <c r="T448" s="142">
        <f>S448*H448</f>
        <v>0</v>
      </c>
      <c r="AR448" s="143" t="s">
        <v>106</v>
      </c>
      <c r="AT448" s="143" t="s">
        <v>165</v>
      </c>
      <c r="AU448" s="143" t="s">
        <v>88</v>
      </c>
      <c r="AY448" s="17" t="s">
        <v>163</v>
      </c>
      <c r="BE448" s="144">
        <f>IF(N448="základní",J448,0)</f>
        <v>0</v>
      </c>
      <c r="BF448" s="144">
        <f>IF(N448="snížená",J448,0)</f>
        <v>0</v>
      </c>
      <c r="BG448" s="144">
        <f>IF(N448="zákl. přenesená",J448,0)</f>
        <v>0</v>
      </c>
      <c r="BH448" s="144">
        <f>IF(N448="sníž. přenesená",J448,0)</f>
        <v>0</v>
      </c>
      <c r="BI448" s="144">
        <f>IF(N448="nulová",J448,0)</f>
        <v>0</v>
      </c>
      <c r="BJ448" s="17" t="s">
        <v>23</v>
      </c>
      <c r="BK448" s="144">
        <f>ROUND(I448*H448,2)</f>
        <v>0</v>
      </c>
      <c r="BL448" s="17" t="s">
        <v>106</v>
      </c>
      <c r="BM448" s="143" t="s">
        <v>553</v>
      </c>
    </row>
    <row r="449" spans="2:65" s="1" customFormat="1" ht="11.25">
      <c r="B449" s="33"/>
      <c r="D449" s="145" t="s">
        <v>171</v>
      </c>
      <c r="F449" s="146" t="s">
        <v>554</v>
      </c>
      <c r="I449" s="147"/>
      <c r="L449" s="33"/>
      <c r="M449" s="148"/>
      <c r="T449" s="54"/>
      <c r="AT449" s="17" t="s">
        <v>171</v>
      </c>
      <c r="AU449" s="17" t="s">
        <v>88</v>
      </c>
    </row>
    <row r="450" spans="2:65" s="12" customFormat="1" ht="11.25">
      <c r="B450" s="149"/>
      <c r="D450" s="150" t="s">
        <v>173</v>
      </c>
      <c r="E450" s="151" t="s">
        <v>34</v>
      </c>
      <c r="F450" s="152" t="s">
        <v>278</v>
      </c>
      <c r="H450" s="151" t="s">
        <v>34</v>
      </c>
      <c r="I450" s="153"/>
      <c r="L450" s="149"/>
      <c r="M450" s="154"/>
      <c r="T450" s="155"/>
      <c r="AT450" s="151" t="s">
        <v>173</v>
      </c>
      <c r="AU450" s="151" t="s">
        <v>88</v>
      </c>
      <c r="AV450" s="12" t="s">
        <v>23</v>
      </c>
      <c r="AW450" s="12" t="s">
        <v>39</v>
      </c>
      <c r="AX450" s="12" t="s">
        <v>80</v>
      </c>
      <c r="AY450" s="151" t="s">
        <v>163</v>
      </c>
    </row>
    <row r="451" spans="2:65" s="12" customFormat="1" ht="11.25">
      <c r="B451" s="149"/>
      <c r="D451" s="150" t="s">
        <v>173</v>
      </c>
      <c r="E451" s="151" t="s">
        <v>34</v>
      </c>
      <c r="F451" s="152" t="s">
        <v>279</v>
      </c>
      <c r="H451" s="151" t="s">
        <v>34</v>
      </c>
      <c r="I451" s="153"/>
      <c r="L451" s="149"/>
      <c r="M451" s="154"/>
      <c r="T451" s="155"/>
      <c r="AT451" s="151" t="s">
        <v>173</v>
      </c>
      <c r="AU451" s="151" t="s">
        <v>88</v>
      </c>
      <c r="AV451" s="12" t="s">
        <v>23</v>
      </c>
      <c r="AW451" s="12" t="s">
        <v>39</v>
      </c>
      <c r="AX451" s="12" t="s">
        <v>80</v>
      </c>
      <c r="AY451" s="151" t="s">
        <v>163</v>
      </c>
    </row>
    <row r="452" spans="2:65" s="12" customFormat="1" ht="11.25">
      <c r="B452" s="149"/>
      <c r="D452" s="150" t="s">
        <v>173</v>
      </c>
      <c r="E452" s="151" t="s">
        <v>34</v>
      </c>
      <c r="F452" s="152" t="s">
        <v>280</v>
      </c>
      <c r="H452" s="151" t="s">
        <v>34</v>
      </c>
      <c r="I452" s="153"/>
      <c r="L452" s="149"/>
      <c r="M452" s="154"/>
      <c r="T452" s="155"/>
      <c r="AT452" s="151" t="s">
        <v>173</v>
      </c>
      <c r="AU452" s="151" t="s">
        <v>88</v>
      </c>
      <c r="AV452" s="12" t="s">
        <v>23</v>
      </c>
      <c r="AW452" s="12" t="s">
        <v>39</v>
      </c>
      <c r="AX452" s="12" t="s">
        <v>80</v>
      </c>
      <c r="AY452" s="151" t="s">
        <v>163</v>
      </c>
    </row>
    <row r="453" spans="2:65" s="13" customFormat="1" ht="11.25">
      <c r="B453" s="156"/>
      <c r="D453" s="150" t="s">
        <v>173</v>
      </c>
      <c r="E453" s="157" t="s">
        <v>34</v>
      </c>
      <c r="F453" s="158" t="s">
        <v>496</v>
      </c>
      <c r="H453" s="159">
        <v>442</v>
      </c>
      <c r="I453" s="160"/>
      <c r="L453" s="156"/>
      <c r="M453" s="161"/>
      <c r="T453" s="162"/>
      <c r="AT453" s="157" t="s">
        <v>173</v>
      </c>
      <c r="AU453" s="157" t="s">
        <v>88</v>
      </c>
      <c r="AV453" s="13" t="s">
        <v>88</v>
      </c>
      <c r="AW453" s="13" t="s">
        <v>39</v>
      </c>
      <c r="AX453" s="13" t="s">
        <v>80</v>
      </c>
      <c r="AY453" s="157" t="s">
        <v>163</v>
      </c>
    </row>
    <row r="454" spans="2:65" s="12" customFormat="1" ht="11.25">
      <c r="B454" s="149"/>
      <c r="D454" s="150" t="s">
        <v>173</v>
      </c>
      <c r="E454" s="151" t="s">
        <v>34</v>
      </c>
      <c r="F454" s="152" t="s">
        <v>282</v>
      </c>
      <c r="H454" s="151" t="s">
        <v>34</v>
      </c>
      <c r="I454" s="153"/>
      <c r="L454" s="149"/>
      <c r="M454" s="154"/>
      <c r="T454" s="155"/>
      <c r="AT454" s="151" t="s">
        <v>173</v>
      </c>
      <c r="AU454" s="151" t="s">
        <v>88</v>
      </c>
      <c r="AV454" s="12" t="s">
        <v>23</v>
      </c>
      <c r="AW454" s="12" t="s">
        <v>39</v>
      </c>
      <c r="AX454" s="12" t="s">
        <v>80</v>
      </c>
      <c r="AY454" s="151" t="s">
        <v>163</v>
      </c>
    </row>
    <row r="455" spans="2:65" s="12" customFormat="1" ht="11.25">
      <c r="B455" s="149"/>
      <c r="D455" s="150" t="s">
        <v>173</v>
      </c>
      <c r="E455" s="151" t="s">
        <v>34</v>
      </c>
      <c r="F455" s="152" t="s">
        <v>283</v>
      </c>
      <c r="H455" s="151" t="s">
        <v>34</v>
      </c>
      <c r="I455" s="153"/>
      <c r="L455" s="149"/>
      <c r="M455" s="154"/>
      <c r="T455" s="155"/>
      <c r="AT455" s="151" t="s">
        <v>173</v>
      </c>
      <c r="AU455" s="151" t="s">
        <v>88</v>
      </c>
      <c r="AV455" s="12" t="s">
        <v>23</v>
      </c>
      <c r="AW455" s="12" t="s">
        <v>39</v>
      </c>
      <c r="AX455" s="12" t="s">
        <v>80</v>
      </c>
      <c r="AY455" s="151" t="s">
        <v>163</v>
      </c>
    </row>
    <row r="456" spans="2:65" s="13" customFormat="1" ht="11.25">
      <c r="B456" s="156"/>
      <c r="D456" s="150" t="s">
        <v>173</v>
      </c>
      <c r="E456" s="157" t="s">
        <v>34</v>
      </c>
      <c r="F456" s="158" t="s">
        <v>284</v>
      </c>
      <c r="H456" s="159">
        <v>14</v>
      </c>
      <c r="I456" s="160"/>
      <c r="L456" s="156"/>
      <c r="M456" s="161"/>
      <c r="T456" s="162"/>
      <c r="AT456" s="157" t="s">
        <v>173</v>
      </c>
      <c r="AU456" s="157" t="s">
        <v>88</v>
      </c>
      <c r="AV456" s="13" t="s">
        <v>88</v>
      </c>
      <c r="AW456" s="13" t="s">
        <v>39</v>
      </c>
      <c r="AX456" s="13" t="s">
        <v>80</v>
      </c>
      <c r="AY456" s="157" t="s">
        <v>163</v>
      </c>
    </row>
    <row r="457" spans="2:65" s="12" customFormat="1" ht="11.25">
      <c r="B457" s="149"/>
      <c r="D457" s="150" t="s">
        <v>173</v>
      </c>
      <c r="E457" s="151" t="s">
        <v>34</v>
      </c>
      <c r="F457" s="152" t="s">
        <v>285</v>
      </c>
      <c r="H457" s="151" t="s">
        <v>34</v>
      </c>
      <c r="I457" s="153"/>
      <c r="L457" s="149"/>
      <c r="M457" s="154"/>
      <c r="T457" s="155"/>
      <c r="AT457" s="151" t="s">
        <v>173</v>
      </c>
      <c r="AU457" s="151" t="s">
        <v>88</v>
      </c>
      <c r="AV457" s="12" t="s">
        <v>23</v>
      </c>
      <c r="AW457" s="12" t="s">
        <v>39</v>
      </c>
      <c r="AX457" s="12" t="s">
        <v>80</v>
      </c>
      <c r="AY457" s="151" t="s">
        <v>163</v>
      </c>
    </row>
    <row r="458" spans="2:65" s="12" customFormat="1" ht="11.25">
      <c r="B458" s="149"/>
      <c r="D458" s="150" t="s">
        <v>173</v>
      </c>
      <c r="E458" s="151" t="s">
        <v>34</v>
      </c>
      <c r="F458" s="152" t="s">
        <v>286</v>
      </c>
      <c r="H458" s="151" t="s">
        <v>34</v>
      </c>
      <c r="I458" s="153"/>
      <c r="L458" s="149"/>
      <c r="M458" s="154"/>
      <c r="T458" s="155"/>
      <c r="AT458" s="151" t="s">
        <v>173</v>
      </c>
      <c r="AU458" s="151" t="s">
        <v>88</v>
      </c>
      <c r="AV458" s="12" t="s">
        <v>23</v>
      </c>
      <c r="AW458" s="12" t="s">
        <v>39</v>
      </c>
      <c r="AX458" s="12" t="s">
        <v>80</v>
      </c>
      <c r="AY458" s="151" t="s">
        <v>163</v>
      </c>
    </row>
    <row r="459" spans="2:65" s="13" customFormat="1" ht="11.25">
      <c r="B459" s="156"/>
      <c r="D459" s="150" t="s">
        <v>173</v>
      </c>
      <c r="E459" s="157" t="s">
        <v>34</v>
      </c>
      <c r="F459" s="158" t="s">
        <v>287</v>
      </c>
      <c r="H459" s="159">
        <v>8</v>
      </c>
      <c r="I459" s="160"/>
      <c r="L459" s="156"/>
      <c r="M459" s="161"/>
      <c r="T459" s="162"/>
      <c r="AT459" s="157" t="s">
        <v>173</v>
      </c>
      <c r="AU459" s="157" t="s">
        <v>88</v>
      </c>
      <c r="AV459" s="13" t="s">
        <v>88</v>
      </c>
      <c r="AW459" s="13" t="s">
        <v>39</v>
      </c>
      <c r="AX459" s="13" t="s">
        <v>80</v>
      </c>
      <c r="AY459" s="157" t="s">
        <v>163</v>
      </c>
    </row>
    <row r="460" spans="2:65" s="14" customFormat="1" ht="11.25">
      <c r="B460" s="163"/>
      <c r="D460" s="150" t="s">
        <v>173</v>
      </c>
      <c r="E460" s="164" t="s">
        <v>34</v>
      </c>
      <c r="F460" s="165" t="s">
        <v>182</v>
      </c>
      <c r="H460" s="166">
        <v>464</v>
      </c>
      <c r="I460" s="167"/>
      <c r="L460" s="163"/>
      <c r="M460" s="168"/>
      <c r="T460" s="169"/>
      <c r="AT460" s="164" t="s">
        <v>173</v>
      </c>
      <c r="AU460" s="164" t="s">
        <v>88</v>
      </c>
      <c r="AV460" s="14" t="s">
        <v>106</v>
      </c>
      <c r="AW460" s="14" t="s">
        <v>39</v>
      </c>
      <c r="AX460" s="14" t="s">
        <v>23</v>
      </c>
      <c r="AY460" s="164" t="s">
        <v>163</v>
      </c>
    </row>
    <row r="461" spans="2:65" s="1" customFormat="1" ht="16.5" customHeight="1">
      <c r="B461" s="33"/>
      <c r="C461" s="170" t="s">
        <v>555</v>
      </c>
      <c r="D461" s="170" t="s">
        <v>309</v>
      </c>
      <c r="E461" s="171" t="s">
        <v>556</v>
      </c>
      <c r="F461" s="172" t="s">
        <v>557</v>
      </c>
      <c r="G461" s="173" t="s">
        <v>168</v>
      </c>
      <c r="H461" s="174">
        <v>446.42</v>
      </c>
      <c r="I461" s="175"/>
      <c r="J461" s="176">
        <f>ROUND(I461*H461,2)</f>
        <v>0</v>
      </c>
      <c r="K461" s="172" t="s">
        <v>169</v>
      </c>
      <c r="L461" s="177"/>
      <c r="M461" s="178" t="s">
        <v>34</v>
      </c>
      <c r="N461" s="179" t="s">
        <v>51</v>
      </c>
      <c r="P461" s="141">
        <f>O461*H461</f>
        <v>0</v>
      </c>
      <c r="Q461" s="141">
        <v>0.13100000000000001</v>
      </c>
      <c r="R461" s="141">
        <f>Q461*H461</f>
        <v>58.481020000000008</v>
      </c>
      <c r="S461" s="141">
        <v>0</v>
      </c>
      <c r="T461" s="142">
        <f>S461*H461</f>
        <v>0</v>
      </c>
      <c r="AR461" s="143" t="s">
        <v>248</v>
      </c>
      <c r="AT461" s="143" t="s">
        <v>309</v>
      </c>
      <c r="AU461" s="143" t="s">
        <v>88</v>
      </c>
      <c r="AY461" s="17" t="s">
        <v>163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7" t="s">
        <v>23</v>
      </c>
      <c r="BK461" s="144">
        <f>ROUND(I461*H461,2)</f>
        <v>0</v>
      </c>
      <c r="BL461" s="17" t="s">
        <v>106</v>
      </c>
      <c r="BM461" s="143" t="s">
        <v>558</v>
      </c>
    </row>
    <row r="462" spans="2:65" s="12" customFormat="1" ht="11.25">
      <c r="B462" s="149"/>
      <c r="D462" s="150" t="s">
        <v>173</v>
      </c>
      <c r="E462" s="151" t="s">
        <v>34</v>
      </c>
      <c r="F462" s="152" t="s">
        <v>559</v>
      </c>
      <c r="H462" s="151" t="s">
        <v>34</v>
      </c>
      <c r="I462" s="153"/>
      <c r="L462" s="149"/>
      <c r="M462" s="154"/>
      <c r="T462" s="155"/>
      <c r="AT462" s="151" t="s">
        <v>173</v>
      </c>
      <c r="AU462" s="151" t="s">
        <v>88</v>
      </c>
      <c r="AV462" s="12" t="s">
        <v>23</v>
      </c>
      <c r="AW462" s="12" t="s">
        <v>39</v>
      </c>
      <c r="AX462" s="12" t="s">
        <v>80</v>
      </c>
      <c r="AY462" s="151" t="s">
        <v>163</v>
      </c>
    </row>
    <row r="463" spans="2:65" s="13" customFormat="1" ht="11.25">
      <c r="B463" s="156"/>
      <c r="D463" s="150" t="s">
        <v>173</v>
      </c>
      <c r="E463" s="157" t="s">
        <v>34</v>
      </c>
      <c r="F463" s="158" t="s">
        <v>281</v>
      </c>
      <c r="H463" s="159">
        <v>442</v>
      </c>
      <c r="I463" s="160"/>
      <c r="L463" s="156"/>
      <c r="M463" s="161"/>
      <c r="T463" s="162"/>
      <c r="AT463" s="157" t="s">
        <v>173</v>
      </c>
      <c r="AU463" s="157" t="s">
        <v>88</v>
      </c>
      <c r="AV463" s="13" t="s">
        <v>88</v>
      </c>
      <c r="AW463" s="13" t="s">
        <v>39</v>
      </c>
      <c r="AX463" s="13" t="s">
        <v>23</v>
      </c>
      <c r="AY463" s="157" t="s">
        <v>163</v>
      </c>
    </row>
    <row r="464" spans="2:65" s="13" customFormat="1" ht="11.25">
      <c r="B464" s="156"/>
      <c r="D464" s="150" t="s">
        <v>173</v>
      </c>
      <c r="F464" s="158" t="s">
        <v>560</v>
      </c>
      <c r="H464" s="159">
        <v>446.42</v>
      </c>
      <c r="I464" s="160"/>
      <c r="L464" s="156"/>
      <c r="M464" s="161"/>
      <c r="T464" s="162"/>
      <c r="AT464" s="157" t="s">
        <v>173</v>
      </c>
      <c r="AU464" s="157" t="s">
        <v>88</v>
      </c>
      <c r="AV464" s="13" t="s">
        <v>88</v>
      </c>
      <c r="AW464" s="13" t="s">
        <v>4</v>
      </c>
      <c r="AX464" s="13" t="s">
        <v>23</v>
      </c>
      <c r="AY464" s="157" t="s">
        <v>163</v>
      </c>
    </row>
    <row r="465" spans="2:65" s="1" customFormat="1" ht="16.5" customHeight="1">
      <c r="B465" s="33"/>
      <c r="C465" s="170" t="s">
        <v>561</v>
      </c>
      <c r="D465" s="170" t="s">
        <v>309</v>
      </c>
      <c r="E465" s="171" t="s">
        <v>562</v>
      </c>
      <c r="F465" s="172" t="s">
        <v>563</v>
      </c>
      <c r="G465" s="173" t="s">
        <v>168</v>
      </c>
      <c r="H465" s="174">
        <v>14.42</v>
      </c>
      <c r="I465" s="175"/>
      <c r="J465" s="176">
        <f>ROUND(I465*H465,2)</f>
        <v>0</v>
      </c>
      <c r="K465" s="172" t="s">
        <v>169</v>
      </c>
      <c r="L465" s="177"/>
      <c r="M465" s="178" t="s">
        <v>34</v>
      </c>
      <c r="N465" s="179" t="s">
        <v>51</v>
      </c>
      <c r="P465" s="141">
        <f>O465*H465</f>
        <v>0</v>
      </c>
      <c r="Q465" s="141">
        <v>0.13100000000000001</v>
      </c>
      <c r="R465" s="141">
        <f>Q465*H465</f>
        <v>1.8890200000000001</v>
      </c>
      <c r="S465" s="141">
        <v>0</v>
      </c>
      <c r="T465" s="142">
        <f>S465*H465</f>
        <v>0</v>
      </c>
      <c r="AR465" s="143" t="s">
        <v>248</v>
      </c>
      <c r="AT465" s="143" t="s">
        <v>309</v>
      </c>
      <c r="AU465" s="143" t="s">
        <v>88</v>
      </c>
      <c r="AY465" s="17" t="s">
        <v>163</v>
      </c>
      <c r="BE465" s="144">
        <f>IF(N465="základní",J465,0)</f>
        <v>0</v>
      </c>
      <c r="BF465" s="144">
        <f>IF(N465="snížená",J465,0)</f>
        <v>0</v>
      </c>
      <c r="BG465" s="144">
        <f>IF(N465="zákl. přenesená",J465,0)</f>
        <v>0</v>
      </c>
      <c r="BH465" s="144">
        <f>IF(N465="sníž. přenesená",J465,0)</f>
        <v>0</v>
      </c>
      <c r="BI465" s="144">
        <f>IF(N465="nulová",J465,0)</f>
        <v>0</v>
      </c>
      <c r="BJ465" s="17" t="s">
        <v>23</v>
      </c>
      <c r="BK465" s="144">
        <f>ROUND(I465*H465,2)</f>
        <v>0</v>
      </c>
      <c r="BL465" s="17" t="s">
        <v>106</v>
      </c>
      <c r="BM465" s="143" t="s">
        <v>564</v>
      </c>
    </row>
    <row r="466" spans="2:65" s="12" customFormat="1" ht="11.25">
      <c r="B466" s="149"/>
      <c r="D466" s="150" t="s">
        <v>173</v>
      </c>
      <c r="E466" s="151" t="s">
        <v>34</v>
      </c>
      <c r="F466" s="152" t="s">
        <v>559</v>
      </c>
      <c r="H466" s="151" t="s">
        <v>34</v>
      </c>
      <c r="I466" s="153"/>
      <c r="L466" s="149"/>
      <c r="M466" s="154"/>
      <c r="T466" s="155"/>
      <c r="AT466" s="151" t="s">
        <v>173</v>
      </c>
      <c r="AU466" s="151" t="s">
        <v>88</v>
      </c>
      <c r="AV466" s="12" t="s">
        <v>23</v>
      </c>
      <c r="AW466" s="12" t="s">
        <v>39</v>
      </c>
      <c r="AX466" s="12" t="s">
        <v>80</v>
      </c>
      <c r="AY466" s="151" t="s">
        <v>163</v>
      </c>
    </row>
    <row r="467" spans="2:65" s="13" customFormat="1" ht="11.25">
      <c r="B467" s="156"/>
      <c r="D467" s="150" t="s">
        <v>173</v>
      </c>
      <c r="E467" s="157" t="s">
        <v>34</v>
      </c>
      <c r="F467" s="158" t="s">
        <v>284</v>
      </c>
      <c r="H467" s="159">
        <v>14</v>
      </c>
      <c r="I467" s="160"/>
      <c r="L467" s="156"/>
      <c r="M467" s="161"/>
      <c r="T467" s="162"/>
      <c r="AT467" s="157" t="s">
        <v>173</v>
      </c>
      <c r="AU467" s="157" t="s">
        <v>88</v>
      </c>
      <c r="AV467" s="13" t="s">
        <v>88</v>
      </c>
      <c r="AW467" s="13" t="s">
        <v>39</v>
      </c>
      <c r="AX467" s="13" t="s">
        <v>23</v>
      </c>
      <c r="AY467" s="157" t="s">
        <v>163</v>
      </c>
    </row>
    <row r="468" spans="2:65" s="13" customFormat="1" ht="11.25">
      <c r="B468" s="156"/>
      <c r="D468" s="150" t="s">
        <v>173</v>
      </c>
      <c r="F468" s="158" t="s">
        <v>565</v>
      </c>
      <c r="H468" s="159">
        <v>14.42</v>
      </c>
      <c r="I468" s="160"/>
      <c r="L468" s="156"/>
      <c r="M468" s="161"/>
      <c r="T468" s="162"/>
      <c r="AT468" s="157" t="s">
        <v>173</v>
      </c>
      <c r="AU468" s="157" t="s">
        <v>88</v>
      </c>
      <c r="AV468" s="13" t="s">
        <v>88</v>
      </c>
      <c r="AW468" s="13" t="s">
        <v>4</v>
      </c>
      <c r="AX468" s="13" t="s">
        <v>23</v>
      </c>
      <c r="AY468" s="157" t="s">
        <v>163</v>
      </c>
    </row>
    <row r="469" spans="2:65" s="1" customFormat="1" ht="16.5" customHeight="1">
      <c r="B469" s="33"/>
      <c r="C469" s="170" t="s">
        <v>566</v>
      </c>
      <c r="D469" s="170" t="s">
        <v>309</v>
      </c>
      <c r="E469" s="171" t="s">
        <v>567</v>
      </c>
      <c r="F469" s="172" t="s">
        <v>568</v>
      </c>
      <c r="G469" s="173" t="s">
        <v>168</v>
      </c>
      <c r="H469" s="174">
        <v>8.24</v>
      </c>
      <c r="I469" s="175"/>
      <c r="J469" s="176">
        <f>ROUND(I469*H469,2)</f>
        <v>0</v>
      </c>
      <c r="K469" s="172" t="s">
        <v>169</v>
      </c>
      <c r="L469" s="177"/>
      <c r="M469" s="178" t="s">
        <v>34</v>
      </c>
      <c r="N469" s="179" t="s">
        <v>51</v>
      </c>
      <c r="P469" s="141">
        <f>O469*H469</f>
        <v>0</v>
      </c>
      <c r="Q469" s="141">
        <v>0.13100000000000001</v>
      </c>
      <c r="R469" s="141">
        <f>Q469*H469</f>
        <v>1.0794400000000002</v>
      </c>
      <c r="S469" s="141">
        <v>0</v>
      </c>
      <c r="T469" s="142">
        <f>S469*H469</f>
        <v>0</v>
      </c>
      <c r="AR469" s="143" t="s">
        <v>248</v>
      </c>
      <c r="AT469" s="143" t="s">
        <v>309</v>
      </c>
      <c r="AU469" s="143" t="s">
        <v>88</v>
      </c>
      <c r="AY469" s="17" t="s">
        <v>163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7" t="s">
        <v>23</v>
      </c>
      <c r="BK469" s="144">
        <f>ROUND(I469*H469,2)</f>
        <v>0</v>
      </c>
      <c r="BL469" s="17" t="s">
        <v>106</v>
      </c>
      <c r="BM469" s="143" t="s">
        <v>569</v>
      </c>
    </row>
    <row r="470" spans="2:65" s="12" customFormat="1" ht="11.25">
      <c r="B470" s="149"/>
      <c r="D470" s="150" t="s">
        <v>173</v>
      </c>
      <c r="E470" s="151" t="s">
        <v>34</v>
      </c>
      <c r="F470" s="152" t="s">
        <v>285</v>
      </c>
      <c r="H470" s="151" t="s">
        <v>34</v>
      </c>
      <c r="I470" s="153"/>
      <c r="L470" s="149"/>
      <c r="M470" s="154"/>
      <c r="T470" s="155"/>
      <c r="AT470" s="151" t="s">
        <v>173</v>
      </c>
      <c r="AU470" s="151" t="s">
        <v>88</v>
      </c>
      <c r="AV470" s="12" t="s">
        <v>23</v>
      </c>
      <c r="AW470" s="12" t="s">
        <v>39</v>
      </c>
      <c r="AX470" s="12" t="s">
        <v>80</v>
      </c>
      <c r="AY470" s="151" t="s">
        <v>163</v>
      </c>
    </row>
    <row r="471" spans="2:65" s="12" customFormat="1" ht="11.25">
      <c r="B471" s="149"/>
      <c r="D471" s="150" t="s">
        <v>173</v>
      </c>
      <c r="E471" s="151" t="s">
        <v>34</v>
      </c>
      <c r="F471" s="152" t="s">
        <v>286</v>
      </c>
      <c r="H471" s="151" t="s">
        <v>34</v>
      </c>
      <c r="I471" s="153"/>
      <c r="L471" s="149"/>
      <c r="M471" s="154"/>
      <c r="T471" s="155"/>
      <c r="AT471" s="151" t="s">
        <v>173</v>
      </c>
      <c r="AU471" s="151" t="s">
        <v>88</v>
      </c>
      <c r="AV471" s="12" t="s">
        <v>23</v>
      </c>
      <c r="AW471" s="12" t="s">
        <v>39</v>
      </c>
      <c r="AX471" s="12" t="s">
        <v>80</v>
      </c>
      <c r="AY471" s="151" t="s">
        <v>163</v>
      </c>
    </row>
    <row r="472" spans="2:65" s="13" customFormat="1" ht="11.25">
      <c r="B472" s="156"/>
      <c r="D472" s="150" t="s">
        <v>173</v>
      </c>
      <c r="E472" s="157" t="s">
        <v>34</v>
      </c>
      <c r="F472" s="158" t="s">
        <v>287</v>
      </c>
      <c r="H472" s="159">
        <v>8</v>
      </c>
      <c r="I472" s="160"/>
      <c r="L472" s="156"/>
      <c r="M472" s="161"/>
      <c r="T472" s="162"/>
      <c r="AT472" s="157" t="s">
        <v>173</v>
      </c>
      <c r="AU472" s="157" t="s">
        <v>88</v>
      </c>
      <c r="AV472" s="13" t="s">
        <v>88</v>
      </c>
      <c r="AW472" s="13" t="s">
        <v>39</v>
      </c>
      <c r="AX472" s="13" t="s">
        <v>23</v>
      </c>
      <c r="AY472" s="157" t="s">
        <v>163</v>
      </c>
    </row>
    <row r="473" spans="2:65" s="13" customFormat="1" ht="11.25">
      <c r="B473" s="156"/>
      <c r="D473" s="150" t="s">
        <v>173</v>
      </c>
      <c r="F473" s="158" t="s">
        <v>570</v>
      </c>
      <c r="H473" s="159">
        <v>8.24</v>
      </c>
      <c r="I473" s="160"/>
      <c r="L473" s="156"/>
      <c r="M473" s="161"/>
      <c r="T473" s="162"/>
      <c r="AT473" s="157" t="s">
        <v>173</v>
      </c>
      <c r="AU473" s="157" t="s">
        <v>88</v>
      </c>
      <c r="AV473" s="13" t="s">
        <v>88</v>
      </c>
      <c r="AW473" s="13" t="s">
        <v>4</v>
      </c>
      <c r="AX473" s="13" t="s">
        <v>23</v>
      </c>
      <c r="AY473" s="157" t="s">
        <v>163</v>
      </c>
    </row>
    <row r="474" spans="2:65" s="1" customFormat="1" ht="44.25" customHeight="1">
      <c r="B474" s="33"/>
      <c r="C474" s="132" t="s">
        <v>571</v>
      </c>
      <c r="D474" s="132" t="s">
        <v>165</v>
      </c>
      <c r="E474" s="133" t="s">
        <v>572</v>
      </c>
      <c r="F474" s="134" t="s">
        <v>573</v>
      </c>
      <c r="G474" s="135" t="s">
        <v>168</v>
      </c>
      <c r="H474" s="136">
        <v>464</v>
      </c>
      <c r="I474" s="137"/>
      <c r="J474" s="138">
        <f>ROUND(I474*H474,2)</f>
        <v>0</v>
      </c>
      <c r="K474" s="134" t="s">
        <v>169</v>
      </c>
      <c r="L474" s="33"/>
      <c r="M474" s="139" t="s">
        <v>34</v>
      </c>
      <c r="N474" s="140" t="s">
        <v>51</v>
      </c>
      <c r="P474" s="141">
        <f>O474*H474</f>
        <v>0</v>
      </c>
      <c r="Q474" s="141">
        <v>0</v>
      </c>
      <c r="R474" s="141">
        <f>Q474*H474</f>
        <v>0</v>
      </c>
      <c r="S474" s="141">
        <v>0</v>
      </c>
      <c r="T474" s="142">
        <f>S474*H474</f>
        <v>0</v>
      </c>
      <c r="AR474" s="143" t="s">
        <v>106</v>
      </c>
      <c r="AT474" s="143" t="s">
        <v>165</v>
      </c>
      <c r="AU474" s="143" t="s">
        <v>88</v>
      </c>
      <c r="AY474" s="17" t="s">
        <v>163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7" t="s">
        <v>23</v>
      </c>
      <c r="BK474" s="144">
        <f>ROUND(I474*H474,2)</f>
        <v>0</v>
      </c>
      <c r="BL474" s="17" t="s">
        <v>106</v>
      </c>
      <c r="BM474" s="143" t="s">
        <v>574</v>
      </c>
    </row>
    <row r="475" spans="2:65" s="1" customFormat="1" ht="11.25">
      <c r="B475" s="33"/>
      <c r="D475" s="145" t="s">
        <v>171</v>
      </c>
      <c r="F475" s="146" t="s">
        <v>575</v>
      </c>
      <c r="I475" s="147"/>
      <c r="L475" s="33"/>
      <c r="M475" s="148"/>
      <c r="T475" s="54"/>
      <c r="AT475" s="17" t="s">
        <v>171</v>
      </c>
      <c r="AU475" s="17" t="s">
        <v>88</v>
      </c>
    </row>
    <row r="476" spans="2:65" s="12" customFormat="1" ht="11.25">
      <c r="B476" s="149"/>
      <c r="D476" s="150" t="s">
        <v>173</v>
      </c>
      <c r="E476" s="151" t="s">
        <v>34</v>
      </c>
      <c r="F476" s="152" t="s">
        <v>559</v>
      </c>
      <c r="H476" s="151" t="s">
        <v>34</v>
      </c>
      <c r="I476" s="153"/>
      <c r="L476" s="149"/>
      <c r="M476" s="154"/>
      <c r="T476" s="155"/>
      <c r="AT476" s="151" t="s">
        <v>173</v>
      </c>
      <c r="AU476" s="151" t="s">
        <v>88</v>
      </c>
      <c r="AV476" s="12" t="s">
        <v>23</v>
      </c>
      <c r="AW476" s="12" t="s">
        <v>39</v>
      </c>
      <c r="AX476" s="12" t="s">
        <v>80</v>
      </c>
      <c r="AY476" s="151" t="s">
        <v>163</v>
      </c>
    </row>
    <row r="477" spans="2:65" s="13" customFormat="1" ht="11.25">
      <c r="B477" s="156"/>
      <c r="D477" s="150" t="s">
        <v>173</v>
      </c>
      <c r="E477" s="157" t="s">
        <v>34</v>
      </c>
      <c r="F477" s="158" t="s">
        <v>576</v>
      </c>
      <c r="H477" s="159">
        <v>464</v>
      </c>
      <c r="I477" s="160"/>
      <c r="L477" s="156"/>
      <c r="M477" s="161"/>
      <c r="T477" s="162"/>
      <c r="AT477" s="157" t="s">
        <v>173</v>
      </c>
      <c r="AU477" s="157" t="s">
        <v>88</v>
      </c>
      <c r="AV477" s="13" t="s">
        <v>88</v>
      </c>
      <c r="AW477" s="13" t="s">
        <v>39</v>
      </c>
      <c r="AX477" s="13" t="s">
        <v>23</v>
      </c>
      <c r="AY477" s="157" t="s">
        <v>163</v>
      </c>
    </row>
    <row r="478" spans="2:65" s="1" customFormat="1" ht="44.25" customHeight="1">
      <c r="B478" s="33"/>
      <c r="C478" s="132" t="s">
        <v>488</v>
      </c>
      <c r="D478" s="132" t="s">
        <v>165</v>
      </c>
      <c r="E478" s="133" t="s">
        <v>577</v>
      </c>
      <c r="F478" s="134" t="s">
        <v>578</v>
      </c>
      <c r="G478" s="135" t="s">
        <v>168</v>
      </c>
      <c r="H478" s="136">
        <v>174</v>
      </c>
      <c r="I478" s="137"/>
      <c r="J478" s="138">
        <f>ROUND(I478*H478,2)</f>
        <v>0</v>
      </c>
      <c r="K478" s="134" t="s">
        <v>169</v>
      </c>
      <c r="L478" s="33"/>
      <c r="M478" s="139" t="s">
        <v>34</v>
      </c>
      <c r="N478" s="140" t="s">
        <v>51</v>
      </c>
      <c r="P478" s="141">
        <f>O478*H478</f>
        <v>0</v>
      </c>
      <c r="Q478" s="141">
        <v>0.11162</v>
      </c>
      <c r="R478" s="141">
        <f>Q478*H478</f>
        <v>19.421879999999998</v>
      </c>
      <c r="S478" s="141">
        <v>0</v>
      </c>
      <c r="T478" s="142">
        <f>S478*H478</f>
        <v>0</v>
      </c>
      <c r="AR478" s="143" t="s">
        <v>106</v>
      </c>
      <c r="AT478" s="143" t="s">
        <v>165</v>
      </c>
      <c r="AU478" s="143" t="s">
        <v>88</v>
      </c>
      <c r="AY478" s="17" t="s">
        <v>163</v>
      </c>
      <c r="BE478" s="144">
        <f>IF(N478="základní",J478,0)</f>
        <v>0</v>
      </c>
      <c r="BF478" s="144">
        <f>IF(N478="snížená",J478,0)</f>
        <v>0</v>
      </c>
      <c r="BG478" s="144">
        <f>IF(N478="zákl. přenesená",J478,0)</f>
        <v>0</v>
      </c>
      <c r="BH478" s="144">
        <f>IF(N478="sníž. přenesená",J478,0)</f>
        <v>0</v>
      </c>
      <c r="BI478" s="144">
        <f>IF(N478="nulová",J478,0)</f>
        <v>0</v>
      </c>
      <c r="BJ478" s="17" t="s">
        <v>23</v>
      </c>
      <c r="BK478" s="144">
        <f>ROUND(I478*H478,2)</f>
        <v>0</v>
      </c>
      <c r="BL478" s="17" t="s">
        <v>106</v>
      </c>
      <c r="BM478" s="143" t="s">
        <v>579</v>
      </c>
    </row>
    <row r="479" spans="2:65" s="1" customFormat="1" ht="11.25">
      <c r="B479" s="33"/>
      <c r="D479" s="145" t="s">
        <v>171</v>
      </c>
      <c r="F479" s="146" t="s">
        <v>580</v>
      </c>
      <c r="I479" s="147"/>
      <c r="L479" s="33"/>
      <c r="M479" s="148"/>
      <c r="T479" s="54"/>
      <c r="AT479" s="17" t="s">
        <v>171</v>
      </c>
      <c r="AU479" s="17" t="s">
        <v>88</v>
      </c>
    </row>
    <row r="480" spans="2:65" s="12" customFormat="1" ht="11.25">
      <c r="B480" s="149"/>
      <c r="D480" s="150" t="s">
        <v>173</v>
      </c>
      <c r="E480" s="151" t="s">
        <v>34</v>
      </c>
      <c r="F480" s="152" t="s">
        <v>278</v>
      </c>
      <c r="H480" s="151" t="s">
        <v>34</v>
      </c>
      <c r="I480" s="153"/>
      <c r="L480" s="149"/>
      <c r="M480" s="154"/>
      <c r="T480" s="155"/>
      <c r="AT480" s="151" t="s">
        <v>173</v>
      </c>
      <c r="AU480" s="151" t="s">
        <v>88</v>
      </c>
      <c r="AV480" s="12" t="s">
        <v>23</v>
      </c>
      <c r="AW480" s="12" t="s">
        <v>39</v>
      </c>
      <c r="AX480" s="12" t="s">
        <v>80</v>
      </c>
      <c r="AY480" s="151" t="s">
        <v>163</v>
      </c>
    </row>
    <row r="481" spans="2:65" s="12" customFormat="1" ht="11.25">
      <c r="B481" s="149"/>
      <c r="D481" s="150" t="s">
        <v>173</v>
      </c>
      <c r="E481" s="151" t="s">
        <v>34</v>
      </c>
      <c r="F481" s="152" t="s">
        <v>288</v>
      </c>
      <c r="H481" s="151" t="s">
        <v>34</v>
      </c>
      <c r="I481" s="153"/>
      <c r="L481" s="149"/>
      <c r="M481" s="154"/>
      <c r="T481" s="155"/>
      <c r="AT481" s="151" t="s">
        <v>173</v>
      </c>
      <c r="AU481" s="151" t="s">
        <v>88</v>
      </c>
      <c r="AV481" s="12" t="s">
        <v>23</v>
      </c>
      <c r="AW481" s="12" t="s">
        <v>39</v>
      </c>
      <c r="AX481" s="12" t="s">
        <v>80</v>
      </c>
      <c r="AY481" s="151" t="s">
        <v>163</v>
      </c>
    </row>
    <row r="482" spans="2:65" s="13" customFormat="1" ht="11.25">
      <c r="B482" s="156"/>
      <c r="D482" s="150" t="s">
        <v>173</v>
      </c>
      <c r="E482" s="157" t="s">
        <v>34</v>
      </c>
      <c r="F482" s="158" t="s">
        <v>289</v>
      </c>
      <c r="H482" s="159">
        <v>87</v>
      </c>
      <c r="I482" s="160"/>
      <c r="L482" s="156"/>
      <c r="M482" s="161"/>
      <c r="T482" s="162"/>
      <c r="AT482" s="157" t="s">
        <v>173</v>
      </c>
      <c r="AU482" s="157" t="s">
        <v>88</v>
      </c>
      <c r="AV482" s="13" t="s">
        <v>88</v>
      </c>
      <c r="AW482" s="13" t="s">
        <v>39</v>
      </c>
      <c r="AX482" s="13" t="s">
        <v>80</v>
      </c>
      <c r="AY482" s="157" t="s">
        <v>163</v>
      </c>
    </row>
    <row r="483" spans="2:65" s="12" customFormat="1" ht="11.25">
      <c r="B483" s="149"/>
      <c r="D483" s="150" t="s">
        <v>173</v>
      </c>
      <c r="E483" s="151" t="s">
        <v>34</v>
      </c>
      <c r="F483" s="152" t="s">
        <v>290</v>
      </c>
      <c r="H483" s="151" t="s">
        <v>34</v>
      </c>
      <c r="I483" s="153"/>
      <c r="L483" s="149"/>
      <c r="M483" s="154"/>
      <c r="T483" s="155"/>
      <c r="AT483" s="151" t="s">
        <v>173</v>
      </c>
      <c r="AU483" s="151" t="s">
        <v>88</v>
      </c>
      <c r="AV483" s="12" t="s">
        <v>23</v>
      </c>
      <c r="AW483" s="12" t="s">
        <v>39</v>
      </c>
      <c r="AX483" s="12" t="s">
        <v>80</v>
      </c>
      <c r="AY483" s="151" t="s">
        <v>163</v>
      </c>
    </row>
    <row r="484" spans="2:65" s="13" customFormat="1" ht="11.25">
      <c r="B484" s="156"/>
      <c r="D484" s="150" t="s">
        <v>173</v>
      </c>
      <c r="E484" s="157" t="s">
        <v>34</v>
      </c>
      <c r="F484" s="158" t="s">
        <v>581</v>
      </c>
      <c r="H484" s="159">
        <v>29</v>
      </c>
      <c r="I484" s="160"/>
      <c r="L484" s="156"/>
      <c r="M484" s="161"/>
      <c r="T484" s="162"/>
      <c r="AT484" s="157" t="s">
        <v>173</v>
      </c>
      <c r="AU484" s="157" t="s">
        <v>88</v>
      </c>
      <c r="AV484" s="13" t="s">
        <v>88</v>
      </c>
      <c r="AW484" s="13" t="s">
        <v>39</v>
      </c>
      <c r="AX484" s="13" t="s">
        <v>80</v>
      </c>
      <c r="AY484" s="157" t="s">
        <v>163</v>
      </c>
    </row>
    <row r="485" spans="2:65" s="12" customFormat="1" ht="11.25">
      <c r="B485" s="149"/>
      <c r="D485" s="150" t="s">
        <v>173</v>
      </c>
      <c r="E485" s="151" t="s">
        <v>34</v>
      </c>
      <c r="F485" s="152" t="s">
        <v>292</v>
      </c>
      <c r="H485" s="151" t="s">
        <v>34</v>
      </c>
      <c r="I485" s="153"/>
      <c r="L485" s="149"/>
      <c r="M485" s="154"/>
      <c r="T485" s="155"/>
      <c r="AT485" s="151" t="s">
        <v>173</v>
      </c>
      <c r="AU485" s="151" t="s">
        <v>88</v>
      </c>
      <c r="AV485" s="12" t="s">
        <v>23</v>
      </c>
      <c r="AW485" s="12" t="s">
        <v>39</v>
      </c>
      <c r="AX485" s="12" t="s">
        <v>80</v>
      </c>
      <c r="AY485" s="151" t="s">
        <v>163</v>
      </c>
    </row>
    <row r="486" spans="2:65" s="13" customFormat="1" ht="11.25">
      <c r="B486" s="156"/>
      <c r="D486" s="150" t="s">
        <v>173</v>
      </c>
      <c r="E486" s="157" t="s">
        <v>34</v>
      </c>
      <c r="F486" s="158" t="s">
        <v>293</v>
      </c>
      <c r="H486" s="159">
        <v>45</v>
      </c>
      <c r="I486" s="160"/>
      <c r="L486" s="156"/>
      <c r="M486" s="161"/>
      <c r="T486" s="162"/>
      <c r="AT486" s="157" t="s">
        <v>173</v>
      </c>
      <c r="AU486" s="157" t="s">
        <v>88</v>
      </c>
      <c r="AV486" s="13" t="s">
        <v>88</v>
      </c>
      <c r="AW486" s="13" t="s">
        <v>39</v>
      </c>
      <c r="AX486" s="13" t="s">
        <v>80</v>
      </c>
      <c r="AY486" s="157" t="s">
        <v>163</v>
      </c>
    </row>
    <row r="487" spans="2:65" s="12" customFormat="1" ht="11.25">
      <c r="B487" s="149"/>
      <c r="D487" s="150" t="s">
        <v>173</v>
      </c>
      <c r="E487" s="151" t="s">
        <v>34</v>
      </c>
      <c r="F487" s="152" t="s">
        <v>294</v>
      </c>
      <c r="H487" s="151" t="s">
        <v>34</v>
      </c>
      <c r="I487" s="153"/>
      <c r="L487" s="149"/>
      <c r="M487" s="154"/>
      <c r="T487" s="155"/>
      <c r="AT487" s="151" t="s">
        <v>173</v>
      </c>
      <c r="AU487" s="151" t="s">
        <v>88</v>
      </c>
      <c r="AV487" s="12" t="s">
        <v>23</v>
      </c>
      <c r="AW487" s="12" t="s">
        <v>39</v>
      </c>
      <c r="AX487" s="12" t="s">
        <v>80</v>
      </c>
      <c r="AY487" s="151" t="s">
        <v>163</v>
      </c>
    </row>
    <row r="488" spans="2:65" s="13" customFormat="1" ht="11.25">
      <c r="B488" s="156"/>
      <c r="D488" s="150" t="s">
        <v>173</v>
      </c>
      <c r="E488" s="157" t="s">
        <v>34</v>
      </c>
      <c r="F488" s="158" t="s">
        <v>295</v>
      </c>
      <c r="H488" s="159">
        <v>13</v>
      </c>
      <c r="I488" s="160"/>
      <c r="L488" s="156"/>
      <c r="M488" s="161"/>
      <c r="T488" s="162"/>
      <c r="AT488" s="157" t="s">
        <v>173</v>
      </c>
      <c r="AU488" s="157" t="s">
        <v>88</v>
      </c>
      <c r="AV488" s="13" t="s">
        <v>88</v>
      </c>
      <c r="AW488" s="13" t="s">
        <v>39</v>
      </c>
      <c r="AX488" s="13" t="s">
        <v>80</v>
      </c>
      <c r="AY488" s="157" t="s">
        <v>163</v>
      </c>
    </row>
    <row r="489" spans="2:65" s="14" customFormat="1" ht="11.25">
      <c r="B489" s="163"/>
      <c r="D489" s="150" t="s">
        <v>173</v>
      </c>
      <c r="E489" s="164" t="s">
        <v>34</v>
      </c>
      <c r="F489" s="165" t="s">
        <v>182</v>
      </c>
      <c r="H489" s="166">
        <v>174</v>
      </c>
      <c r="I489" s="167"/>
      <c r="L489" s="163"/>
      <c r="M489" s="168"/>
      <c r="T489" s="169"/>
      <c r="AT489" s="164" t="s">
        <v>173</v>
      </c>
      <c r="AU489" s="164" t="s">
        <v>88</v>
      </c>
      <c r="AV489" s="14" t="s">
        <v>106</v>
      </c>
      <c r="AW489" s="14" t="s">
        <v>39</v>
      </c>
      <c r="AX489" s="14" t="s">
        <v>23</v>
      </c>
      <c r="AY489" s="164" t="s">
        <v>163</v>
      </c>
    </row>
    <row r="490" spans="2:65" s="1" customFormat="1" ht="16.5" customHeight="1">
      <c r="B490" s="33"/>
      <c r="C490" s="170" t="s">
        <v>533</v>
      </c>
      <c r="D490" s="170" t="s">
        <v>309</v>
      </c>
      <c r="E490" s="171" t="s">
        <v>582</v>
      </c>
      <c r="F490" s="172" t="s">
        <v>583</v>
      </c>
      <c r="G490" s="173" t="s">
        <v>168</v>
      </c>
      <c r="H490" s="174">
        <v>134.63999999999999</v>
      </c>
      <c r="I490" s="175"/>
      <c r="J490" s="176">
        <f>ROUND(I490*H490,2)</f>
        <v>0</v>
      </c>
      <c r="K490" s="172" t="s">
        <v>169</v>
      </c>
      <c r="L490" s="177"/>
      <c r="M490" s="178" t="s">
        <v>34</v>
      </c>
      <c r="N490" s="179" t="s">
        <v>51</v>
      </c>
      <c r="P490" s="141">
        <f>O490*H490</f>
        <v>0</v>
      </c>
      <c r="Q490" s="141">
        <v>0.17599999999999999</v>
      </c>
      <c r="R490" s="141">
        <f>Q490*H490</f>
        <v>23.696639999999995</v>
      </c>
      <c r="S490" s="141">
        <v>0</v>
      </c>
      <c r="T490" s="142">
        <f>S490*H490</f>
        <v>0</v>
      </c>
      <c r="AR490" s="143" t="s">
        <v>248</v>
      </c>
      <c r="AT490" s="143" t="s">
        <v>309</v>
      </c>
      <c r="AU490" s="143" t="s">
        <v>88</v>
      </c>
      <c r="AY490" s="17" t="s">
        <v>163</v>
      </c>
      <c r="BE490" s="144">
        <f>IF(N490="základní",J490,0)</f>
        <v>0</v>
      </c>
      <c r="BF490" s="144">
        <f>IF(N490="snížená",J490,0)</f>
        <v>0</v>
      </c>
      <c r="BG490" s="144">
        <f>IF(N490="zákl. přenesená",J490,0)</f>
        <v>0</v>
      </c>
      <c r="BH490" s="144">
        <f>IF(N490="sníž. přenesená",J490,0)</f>
        <v>0</v>
      </c>
      <c r="BI490" s="144">
        <f>IF(N490="nulová",J490,0)</f>
        <v>0</v>
      </c>
      <c r="BJ490" s="17" t="s">
        <v>23</v>
      </c>
      <c r="BK490" s="144">
        <f>ROUND(I490*H490,2)</f>
        <v>0</v>
      </c>
      <c r="BL490" s="17" t="s">
        <v>106</v>
      </c>
      <c r="BM490" s="143" t="s">
        <v>584</v>
      </c>
    </row>
    <row r="491" spans="2:65" s="12" customFormat="1" ht="11.25">
      <c r="B491" s="149"/>
      <c r="D491" s="150" t="s">
        <v>173</v>
      </c>
      <c r="E491" s="151" t="s">
        <v>34</v>
      </c>
      <c r="F491" s="152" t="s">
        <v>559</v>
      </c>
      <c r="H491" s="151" t="s">
        <v>34</v>
      </c>
      <c r="I491" s="153"/>
      <c r="L491" s="149"/>
      <c r="M491" s="154"/>
      <c r="T491" s="155"/>
      <c r="AT491" s="151" t="s">
        <v>173</v>
      </c>
      <c r="AU491" s="151" t="s">
        <v>88</v>
      </c>
      <c r="AV491" s="12" t="s">
        <v>23</v>
      </c>
      <c r="AW491" s="12" t="s">
        <v>39</v>
      </c>
      <c r="AX491" s="12" t="s">
        <v>80</v>
      </c>
      <c r="AY491" s="151" t="s">
        <v>163</v>
      </c>
    </row>
    <row r="492" spans="2:65" s="13" customFormat="1" ht="11.25">
      <c r="B492" s="156"/>
      <c r="D492" s="150" t="s">
        <v>173</v>
      </c>
      <c r="E492" s="157" t="s">
        <v>34</v>
      </c>
      <c r="F492" s="158" t="s">
        <v>585</v>
      </c>
      <c r="H492" s="159">
        <v>132</v>
      </c>
      <c r="I492" s="160"/>
      <c r="L492" s="156"/>
      <c r="M492" s="161"/>
      <c r="T492" s="162"/>
      <c r="AT492" s="157" t="s">
        <v>173</v>
      </c>
      <c r="AU492" s="157" t="s">
        <v>88</v>
      </c>
      <c r="AV492" s="13" t="s">
        <v>88</v>
      </c>
      <c r="AW492" s="13" t="s">
        <v>39</v>
      </c>
      <c r="AX492" s="13" t="s">
        <v>23</v>
      </c>
      <c r="AY492" s="157" t="s">
        <v>163</v>
      </c>
    </row>
    <row r="493" spans="2:65" s="13" customFormat="1" ht="11.25">
      <c r="B493" s="156"/>
      <c r="D493" s="150" t="s">
        <v>173</v>
      </c>
      <c r="F493" s="158" t="s">
        <v>586</v>
      </c>
      <c r="H493" s="159">
        <v>134.63999999999999</v>
      </c>
      <c r="I493" s="160"/>
      <c r="L493" s="156"/>
      <c r="M493" s="161"/>
      <c r="T493" s="162"/>
      <c r="AT493" s="157" t="s">
        <v>173</v>
      </c>
      <c r="AU493" s="157" t="s">
        <v>88</v>
      </c>
      <c r="AV493" s="13" t="s">
        <v>88</v>
      </c>
      <c r="AW493" s="13" t="s">
        <v>4</v>
      </c>
      <c r="AX493" s="13" t="s">
        <v>23</v>
      </c>
      <c r="AY493" s="157" t="s">
        <v>163</v>
      </c>
    </row>
    <row r="494" spans="2:65" s="1" customFormat="1" ht="16.5" customHeight="1">
      <c r="B494" s="33"/>
      <c r="C494" s="170" t="s">
        <v>587</v>
      </c>
      <c r="D494" s="170" t="s">
        <v>309</v>
      </c>
      <c r="E494" s="171" t="s">
        <v>588</v>
      </c>
      <c r="F494" s="172" t="s">
        <v>589</v>
      </c>
      <c r="G494" s="173" t="s">
        <v>168</v>
      </c>
      <c r="H494" s="174">
        <v>43.26</v>
      </c>
      <c r="I494" s="175"/>
      <c r="J494" s="176">
        <f>ROUND(I494*H494,2)</f>
        <v>0</v>
      </c>
      <c r="K494" s="172" t="s">
        <v>169</v>
      </c>
      <c r="L494" s="177"/>
      <c r="M494" s="178" t="s">
        <v>34</v>
      </c>
      <c r="N494" s="179" t="s">
        <v>51</v>
      </c>
      <c r="P494" s="141">
        <f>O494*H494</f>
        <v>0</v>
      </c>
      <c r="Q494" s="141">
        <v>0.17499999999999999</v>
      </c>
      <c r="R494" s="141">
        <f>Q494*H494</f>
        <v>7.5704999999999991</v>
      </c>
      <c r="S494" s="141">
        <v>0</v>
      </c>
      <c r="T494" s="142">
        <f>S494*H494</f>
        <v>0</v>
      </c>
      <c r="AR494" s="143" t="s">
        <v>248</v>
      </c>
      <c r="AT494" s="143" t="s">
        <v>309</v>
      </c>
      <c r="AU494" s="143" t="s">
        <v>88</v>
      </c>
      <c r="AY494" s="17" t="s">
        <v>163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7" t="s">
        <v>23</v>
      </c>
      <c r="BK494" s="144">
        <f>ROUND(I494*H494,2)</f>
        <v>0</v>
      </c>
      <c r="BL494" s="17" t="s">
        <v>106</v>
      </c>
      <c r="BM494" s="143" t="s">
        <v>590</v>
      </c>
    </row>
    <row r="495" spans="2:65" s="12" customFormat="1" ht="11.25">
      <c r="B495" s="149"/>
      <c r="D495" s="150" t="s">
        <v>173</v>
      </c>
      <c r="E495" s="151" t="s">
        <v>34</v>
      </c>
      <c r="F495" s="152" t="s">
        <v>559</v>
      </c>
      <c r="H495" s="151" t="s">
        <v>34</v>
      </c>
      <c r="I495" s="153"/>
      <c r="L495" s="149"/>
      <c r="M495" s="154"/>
      <c r="T495" s="155"/>
      <c r="AT495" s="151" t="s">
        <v>173</v>
      </c>
      <c r="AU495" s="151" t="s">
        <v>88</v>
      </c>
      <c r="AV495" s="12" t="s">
        <v>23</v>
      </c>
      <c r="AW495" s="12" t="s">
        <v>39</v>
      </c>
      <c r="AX495" s="12" t="s">
        <v>80</v>
      </c>
      <c r="AY495" s="151" t="s">
        <v>163</v>
      </c>
    </row>
    <row r="496" spans="2:65" s="13" customFormat="1" ht="11.25">
      <c r="B496" s="156"/>
      <c r="D496" s="150" t="s">
        <v>173</v>
      </c>
      <c r="E496" s="157" t="s">
        <v>34</v>
      </c>
      <c r="F496" s="158" t="s">
        <v>591</v>
      </c>
      <c r="H496" s="159">
        <v>42</v>
      </c>
      <c r="I496" s="160"/>
      <c r="L496" s="156"/>
      <c r="M496" s="161"/>
      <c r="T496" s="162"/>
      <c r="AT496" s="157" t="s">
        <v>173</v>
      </c>
      <c r="AU496" s="157" t="s">
        <v>88</v>
      </c>
      <c r="AV496" s="13" t="s">
        <v>88</v>
      </c>
      <c r="AW496" s="13" t="s">
        <v>39</v>
      </c>
      <c r="AX496" s="13" t="s">
        <v>23</v>
      </c>
      <c r="AY496" s="157" t="s">
        <v>163</v>
      </c>
    </row>
    <row r="497" spans="2:65" s="13" customFormat="1" ht="11.25">
      <c r="B497" s="156"/>
      <c r="D497" s="150" t="s">
        <v>173</v>
      </c>
      <c r="F497" s="158" t="s">
        <v>592</v>
      </c>
      <c r="H497" s="159">
        <v>43.26</v>
      </c>
      <c r="I497" s="160"/>
      <c r="L497" s="156"/>
      <c r="M497" s="161"/>
      <c r="T497" s="162"/>
      <c r="AT497" s="157" t="s">
        <v>173</v>
      </c>
      <c r="AU497" s="157" t="s">
        <v>88</v>
      </c>
      <c r="AV497" s="13" t="s">
        <v>88</v>
      </c>
      <c r="AW497" s="13" t="s">
        <v>4</v>
      </c>
      <c r="AX497" s="13" t="s">
        <v>23</v>
      </c>
      <c r="AY497" s="157" t="s">
        <v>163</v>
      </c>
    </row>
    <row r="498" spans="2:65" s="11" customFormat="1" ht="22.9" customHeight="1">
      <c r="B498" s="120"/>
      <c r="D498" s="121" t="s">
        <v>79</v>
      </c>
      <c r="E498" s="130" t="s">
        <v>235</v>
      </c>
      <c r="F498" s="130" t="s">
        <v>593</v>
      </c>
      <c r="I498" s="123"/>
      <c r="J498" s="131">
        <f>BK498</f>
        <v>0</v>
      </c>
      <c r="L498" s="120"/>
      <c r="M498" s="125"/>
      <c r="P498" s="126">
        <f>SUM(P499:P502)</f>
        <v>0</v>
      </c>
      <c r="R498" s="126">
        <f>SUM(R499:R502)</f>
        <v>5.5246000000000002E-3</v>
      </c>
      <c r="T498" s="127">
        <f>SUM(T499:T502)</f>
        <v>0</v>
      </c>
      <c r="AR498" s="121" t="s">
        <v>23</v>
      </c>
      <c r="AT498" s="128" t="s">
        <v>79</v>
      </c>
      <c r="AU498" s="128" t="s">
        <v>23</v>
      </c>
      <c r="AY498" s="121" t="s">
        <v>163</v>
      </c>
      <c r="BK498" s="129">
        <f>SUM(BK499:BK502)</f>
        <v>0</v>
      </c>
    </row>
    <row r="499" spans="2:65" s="1" customFormat="1" ht="21.75" customHeight="1">
      <c r="B499" s="33"/>
      <c r="C499" s="132" t="s">
        <v>548</v>
      </c>
      <c r="D499" s="132" t="s">
        <v>165</v>
      </c>
      <c r="E499" s="133" t="s">
        <v>594</v>
      </c>
      <c r="F499" s="134" t="s">
        <v>595</v>
      </c>
      <c r="G499" s="135" t="s">
        <v>168</v>
      </c>
      <c r="H499" s="136">
        <v>12.01</v>
      </c>
      <c r="I499" s="137"/>
      <c r="J499" s="138">
        <f>ROUND(I499*H499,2)</f>
        <v>0</v>
      </c>
      <c r="K499" s="134" t="s">
        <v>169</v>
      </c>
      <c r="L499" s="33"/>
      <c r="M499" s="139" t="s">
        <v>34</v>
      </c>
      <c r="N499" s="140" t="s">
        <v>51</v>
      </c>
      <c r="P499" s="141">
        <f>O499*H499</f>
        <v>0</v>
      </c>
      <c r="Q499" s="141">
        <v>4.6000000000000001E-4</v>
      </c>
      <c r="R499" s="141">
        <f>Q499*H499</f>
        <v>5.5246000000000002E-3</v>
      </c>
      <c r="S499" s="141">
        <v>0</v>
      </c>
      <c r="T499" s="142">
        <f>S499*H499</f>
        <v>0</v>
      </c>
      <c r="AR499" s="143" t="s">
        <v>106</v>
      </c>
      <c r="AT499" s="143" t="s">
        <v>165</v>
      </c>
      <c r="AU499" s="143" t="s">
        <v>88</v>
      </c>
      <c r="AY499" s="17" t="s">
        <v>163</v>
      </c>
      <c r="BE499" s="144">
        <f>IF(N499="základní",J499,0)</f>
        <v>0</v>
      </c>
      <c r="BF499" s="144">
        <f>IF(N499="snížená",J499,0)</f>
        <v>0</v>
      </c>
      <c r="BG499" s="144">
        <f>IF(N499="zákl. přenesená",J499,0)</f>
        <v>0</v>
      </c>
      <c r="BH499" s="144">
        <f>IF(N499="sníž. přenesená",J499,0)</f>
        <v>0</v>
      </c>
      <c r="BI499" s="144">
        <f>IF(N499="nulová",J499,0)</f>
        <v>0</v>
      </c>
      <c r="BJ499" s="17" t="s">
        <v>23</v>
      </c>
      <c r="BK499" s="144">
        <f>ROUND(I499*H499,2)</f>
        <v>0</v>
      </c>
      <c r="BL499" s="17" t="s">
        <v>106</v>
      </c>
      <c r="BM499" s="143" t="s">
        <v>596</v>
      </c>
    </row>
    <row r="500" spans="2:65" s="1" customFormat="1" ht="11.25">
      <c r="B500" s="33"/>
      <c r="D500" s="145" t="s">
        <v>171</v>
      </c>
      <c r="F500" s="146" t="s">
        <v>597</v>
      </c>
      <c r="I500" s="147"/>
      <c r="L500" s="33"/>
      <c r="M500" s="148"/>
      <c r="T500" s="54"/>
      <c r="AT500" s="17" t="s">
        <v>171</v>
      </c>
      <c r="AU500" s="17" t="s">
        <v>88</v>
      </c>
    </row>
    <row r="501" spans="2:65" s="12" customFormat="1" ht="11.25">
      <c r="B501" s="149"/>
      <c r="D501" s="150" t="s">
        <v>173</v>
      </c>
      <c r="E501" s="151" t="s">
        <v>34</v>
      </c>
      <c r="F501" s="152" t="s">
        <v>401</v>
      </c>
      <c r="H501" s="151" t="s">
        <v>34</v>
      </c>
      <c r="I501" s="153"/>
      <c r="L501" s="149"/>
      <c r="M501" s="154"/>
      <c r="T501" s="155"/>
      <c r="AT501" s="151" t="s">
        <v>173</v>
      </c>
      <c r="AU501" s="151" t="s">
        <v>88</v>
      </c>
      <c r="AV501" s="12" t="s">
        <v>23</v>
      </c>
      <c r="AW501" s="12" t="s">
        <v>39</v>
      </c>
      <c r="AX501" s="12" t="s">
        <v>80</v>
      </c>
      <c r="AY501" s="151" t="s">
        <v>163</v>
      </c>
    </row>
    <row r="502" spans="2:65" s="13" customFormat="1" ht="11.25">
      <c r="B502" s="156"/>
      <c r="D502" s="150" t="s">
        <v>173</v>
      </c>
      <c r="E502" s="157" t="s">
        <v>34</v>
      </c>
      <c r="F502" s="158" t="s">
        <v>598</v>
      </c>
      <c r="H502" s="159">
        <v>12.01</v>
      </c>
      <c r="I502" s="160"/>
      <c r="L502" s="156"/>
      <c r="M502" s="161"/>
      <c r="T502" s="162"/>
      <c r="AT502" s="157" t="s">
        <v>173</v>
      </c>
      <c r="AU502" s="157" t="s">
        <v>88</v>
      </c>
      <c r="AV502" s="13" t="s">
        <v>88</v>
      </c>
      <c r="AW502" s="13" t="s">
        <v>39</v>
      </c>
      <c r="AX502" s="13" t="s">
        <v>23</v>
      </c>
      <c r="AY502" s="157" t="s">
        <v>163</v>
      </c>
    </row>
    <row r="503" spans="2:65" s="11" customFormat="1" ht="22.9" customHeight="1">
      <c r="B503" s="120"/>
      <c r="D503" s="121" t="s">
        <v>79</v>
      </c>
      <c r="E503" s="130" t="s">
        <v>248</v>
      </c>
      <c r="F503" s="130" t="s">
        <v>599</v>
      </c>
      <c r="I503" s="123"/>
      <c r="J503" s="131">
        <f>BK503</f>
        <v>0</v>
      </c>
      <c r="L503" s="120"/>
      <c r="M503" s="125"/>
      <c r="P503" s="126">
        <f>SUM(P504:P532)</f>
        <v>0</v>
      </c>
      <c r="R503" s="126">
        <f>SUM(R504:R532)</f>
        <v>7.0474890000000006</v>
      </c>
      <c r="T503" s="127">
        <f>SUM(T504:T532)</f>
        <v>0</v>
      </c>
      <c r="AR503" s="121" t="s">
        <v>23</v>
      </c>
      <c r="AT503" s="128" t="s">
        <v>79</v>
      </c>
      <c r="AU503" s="128" t="s">
        <v>23</v>
      </c>
      <c r="AY503" s="121" t="s">
        <v>163</v>
      </c>
      <c r="BK503" s="129">
        <f>SUM(BK504:BK532)</f>
        <v>0</v>
      </c>
    </row>
    <row r="504" spans="2:65" s="1" customFormat="1" ht="16.5" customHeight="1">
      <c r="B504" s="33"/>
      <c r="C504" s="132" t="s">
        <v>600</v>
      </c>
      <c r="D504" s="132" t="s">
        <v>165</v>
      </c>
      <c r="E504" s="133" t="s">
        <v>601</v>
      </c>
      <c r="F504" s="134" t="s">
        <v>602</v>
      </c>
      <c r="G504" s="135" t="s">
        <v>437</v>
      </c>
      <c r="H504" s="136">
        <v>9</v>
      </c>
      <c r="I504" s="137"/>
      <c r="J504" s="138">
        <f>ROUND(I504*H504,2)</f>
        <v>0</v>
      </c>
      <c r="K504" s="134" t="s">
        <v>169</v>
      </c>
      <c r="L504" s="33"/>
      <c r="M504" s="139" t="s">
        <v>34</v>
      </c>
      <c r="N504" s="140" t="s">
        <v>51</v>
      </c>
      <c r="P504" s="141">
        <f>O504*H504</f>
        <v>0</v>
      </c>
      <c r="Q504" s="141">
        <v>0.42080000000000001</v>
      </c>
      <c r="R504" s="141">
        <f>Q504*H504</f>
        <v>3.7871999999999999</v>
      </c>
      <c r="S504" s="141">
        <v>0</v>
      </c>
      <c r="T504" s="142">
        <f>S504*H504</f>
        <v>0</v>
      </c>
      <c r="AR504" s="143" t="s">
        <v>106</v>
      </c>
      <c r="AT504" s="143" t="s">
        <v>165</v>
      </c>
      <c r="AU504" s="143" t="s">
        <v>88</v>
      </c>
      <c r="AY504" s="17" t="s">
        <v>163</v>
      </c>
      <c r="BE504" s="144">
        <f>IF(N504="základní",J504,0)</f>
        <v>0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7" t="s">
        <v>23</v>
      </c>
      <c r="BK504" s="144">
        <f>ROUND(I504*H504,2)</f>
        <v>0</v>
      </c>
      <c r="BL504" s="17" t="s">
        <v>106</v>
      </c>
      <c r="BM504" s="143" t="s">
        <v>603</v>
      </c>
    </row>
    <row r="505" spans="2:65" s="1" customFormat="1" ht="11.25">
      <c r="B505" s="33"/>
      <c r="D505" s="145" t="s">
        <v>171</v>
      </c>
      <c r="F505" s="146" t="s">
        <v>604</v>
      </c>
      <c r="I505" s="147"/>
      <c r="L505" s="33"/>
      <c r="M505" s="148"/>
      <c r="T505" s="54"/>
      <c r="AT505" s="17" t="s">
        <v>171</v>
      </c>
      <c r="AU505" s="17" t="s">
        <v>88</v>
      </c>
    </row>
    <row r="506" spans="2:65" s="12" customFormat="1" ht="11.25">
      <c r="B506" s="149"/>
      <c r="D506" s="150" t="s">
        <v>173</v>
      </c>
      <c r="E506" s="151" t="s">
        <v>34</v>
      </c>
      <c r="F506" s="152" t="s">
        <v>605</v>
      </c>
      <c r="H506" s="151" t="s">
        <v>34</v>
      </c>
      <c r="I506" s="153"/>
      <c r="L506" s="149"/>
      <c r="M506" s="154"/>
      <c r="T506" s="155"/>
      <c r="AT506" s="151" t="s">
        <v>173</v>
      </c>
      <c r="AU506" s="151" t="s">
        <v>88</v>
      </c>
      <c r="AV506" s="12" t="s">
        <v>23</v>
      </c>
      <c r="AW506" s="12" t="s">
        <v>39</v>
      </c>
      <c r="AX506" s="12" t="s">
        <v>80</v>
      </c>
      <c r="AY506" s="151" t="s">
        <v>163</v>
      </c>
    </row>
    <row r="507" spans="2:65" s="13" customFormat="1" ht="11.25">
      <c r="B507" s="156"/>
      <c r="D507" s="150" t="s">
        <v>173</v>
      </c>
      <c r="E507" s="157" t="s">
        <v>34</v>
      </c>
      <c r="F507" s="158" t="s">
        <v>255</v>
      </c>
      <c r="H507" s="159">
        <v>9</v>
      </c>
      <c r="I507" s="160"/>
      <c r="L507" s="156"/>
      <c r="M507" s="161"/>
      <c r="T507" s="162"/>
      <c r="AT507" s="157" t="s">
        <v>173</v>
      </c>
      <c r="AU507" s="157" t="s">
        <v>88</v>
      </c>
      <c r="AV507" s="13" t="s">
        <v>88</v>
      </c>
      <c r="AW507" s="13" t="s">
        <v>39</v>
      </c>
      <c r="AX507" s="13" t="s">
        <v>23</v>
      </c>
      <c r="AY507" s="157" t="s">
        <v>163</v>
      </c>
    </row>
    <row r="508" spans="2:65" s="1" customFormat="1" ht="24.2" customHeight="1">
      <c r="B508" s="33"/>
      <c r="C508" s="132" t="s">
        <v>606</v>
      </c>
      <c r="D508" s="132" t="s">
        <v>165</v>
      </c>
      <c r="E508" s="133" t="s">
        <v>607</v>
      </c>
      <c r="F508" s="134" t="s">
        <v>608</v>
      </c>
      <c r="G508" s="135" t="s">
        <v>437</v>
      </c>
      <c r="H508" s="136">
        <v>9</v>
      </c>
      <c r="I508" s="137"/>
      <c r="J508" s="138">
        <f>ROUND(I508*H508,2)</f>
        <v>0</v>
      </c>
      <c r="K508" s="134" t="s">
        <v>169</v>
      </c>
      <c r="L508" s="33"/>
      <c r="M508" s="139" t="s">
        <v>34</v>
      </c>
      <c r="N508" s="140" t="s">
        <v>51</v>
      </c>
      <c r="P508" s="141">
        <f>O508*H508</f>
        <v>0</v>
      </c>
      <c r="Q508" s="141">
        <v>0.31108000000000002</v>
      </c>
      <c r="R508" s="141">
        <f>Q508*H508</f>
        <v>2.7997200000000002</v>
      </c>
      <c r="S508" s="141">
        <v>0</v>
      </c>
      <c r="T508" s="142">
        <f>S508*H508</f>
        <v>0</v>
      </c>
      <c r="AR508" s="143" t="s">
        <v>106</v>
      </c>
      <c r="AT508" s="143" t="s">
        <v>165</v>
      </c>
      <c r="AU508" s="143" t="s">
        <v>88</v>
      </c>
      <c r="AY508" s="17" t="s">
        <v>163</v>
      </c>
      <c r="BE508" s="144">
        <f>IF(N508="základní",J508,0)</f>
        <v>0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7" t="s">
        <v>23</v>
      </c>
      <c r="BK508" s="144">
        <f>ROUND(I508*H508,2)</f>
        <v>0</v>
      </c>
      <c r="BL508" s="17" t="s">
        <v>106</v>
      </c>
      <c r="BM508" s="143" t="s">
        <v>609</v>
      </c>
    </row>
    <row r="509" spans="2:65" s="1" customFormat="1" ht="11.25">
      <c r="B509" s="33"/>
      <c r="D509" s="145" t="s">
        <v>171</v>
      </c>
      <c r="F509" s="146" t="s">
        <v>610</v>
      </c>
      <c r="I509" s="147"/>
      <c r="L509" s="33"/>
      <c r="M509" s="148"/>
      <c r="T509" s="54"/>
      <c r="AT509" s="17" t="s">
        <v>171</v>
      </c>
      <c r="AU509" s="17" t="s">
        <v>88</v>
      </c>
    </row>
    <row r="510" spans="2:65" s="12" customFormat="1" ht="11.25">
      <c r="B510" s="149"/>
      <c r="D510" s="150" t="s">
        <v>173</v>
      </c>
      <c r="E510" s="151" t="s">
        <v>34</v>
      </c>
      <c r="F510" s="152" t="s">
        <v>611</v>
      </c>
      <c r="H510" s="151" t="s">
        <v>34</v>
      </c>
      <c r="I510" s="153"/>
      <c r="L510" s="149"/>
      <c r="M510" s="154"/>
      <c r="T510" s="155"/>
      <c r="AT510" s="151" t="s">
        <v>173</v>
      </c>
      <c r="AU510" s="151" t="s">
        <v>88</v>
      </c>
      <c r="AV510" s="12" t="s">
        <v>23</v>
      </c>
      <c r="AW510" s="12" t="s">
        <v>39</v>
      </c>
      <c r="AX510" s="12" t="s">
        <v>80</v>
      </c>
      <c r="AY510" s="151" t="s">
        <v>163</v>
      </c>
    </row>
    <row r="511" spans="2:65" s="12" customFormat="1" ht="11.25">
      <c r="B511" s="149"/>
      <c r="D511" s="150" t="s">
        <v>173</v>
      </c>
      <c r="E511" s="151" t="s">
        <v>34</v>
      </c>
      <c r="F511" s="152" t="s">
        <v>612</v>
      </c>
      <c r="H511" s="151" t="s">
        <v>34</v>
      </c>
      <c r="I511" s="153"/>
      <c r="L511" s="149"/>
      <c r="M511" s="154"/>
      <c r="T511" s="155"/>
      <c r="AT511" s="151" t="s">
        <v>173</v>
      </c>
      <c r="AU511" s="151" t="s">
        <v>88</v>
      </c>
      <c r="AV511" s="12" t="s">
        <v>23</v>
      </c>
      <c r="AW511" s="12" t="s">
        <v>39</v>
      </c>
      <c r="AX511" s="12" t="s">
        <v>80</v>
      </c>
      <c r="AY511" s="151" t="s">
        <v>163</v>
      </c>
    </row>
    <row r="512" spans="2:65" s="13" customFormat="1" ht="11.25">
      <c r="B512" s="156"/>
      <c r="D512" s="150" t="s">
        <v>173</v>
      </c>
      <c r="E512" s="157" t="s">
        <v>34</v>
      </c>
      <c r="F512" s="158" t="s">
        <v>255</v>
      </c>
      <c r="H512" s="159">
        <v>9</v>
      </c>
      <c r="I512" s="160"/>
      <c r="L512" s="156"/>
      <c r="M512" s="161"/>
      <c r="T512" s="162"/>
      <c r="AT512" s="157" t="s">
        <v>173</v>
      </c>
      <c r="AU512" s="157" t="s">
        <v>88</v>
      </c>
      <c r="AV512" s="13" t="s">
        <v>88</v>
      </c>
      <c r="AW512" s="13" t="s">
        <v>39</v>
      </c>
      <c r="AX512" s="13" t="s">
        <v>23</v>
      </c>
      <c r="AY512" s="157" t="s">
        <v>163</v>
      </c>
    </row>
    <row r="513" spans="2:65" s="1" customFormat="1" ht="24.2" customHeight="1">
      <c r="B513" s="33"/>
      <c r="C513" s="132" t="s">
        <v>613</v>
      </c>
      <c r="D513" s="132" t="s">
        <v>165</v>
      </c>
      <c r="E513" s="133" t="s">
        <v>614</v>
      </c>
      <c r="F513" s="134" t="s">
        <v>615</v>
      </c>
      <c r="G513" s="135" t="s">
        <v>185</v>
      </c>
      <c r="H513" s="136">
        <v>2.4</v>
      </c>
      <c r="I513" s="137"/>
      <c r="J513" s="138">
        <f>ROUND(I513*H513,2)</f>
        <v>0</v>
      </c>
      <c r="K513" s="134" t="s">
        <v>169</v>
      </c>
      <c r="L513" s="33"/>
      <c r="M513" s="139" t="s">
        <v>34</v>
      </c>
      <c r="N513" s="140" t="s">
        <v>51</v>
      </c>
      <c r="P513" s="141">
        <f>O513*H513</f>
        <v>0</v>
      </c>
      <c r="Q513" s="141">
        <v>0</v>
      </c>
      <c r="R513" s="141">
        <f>Q513*H513</f>
        <v>0</v>
      </c>
      <c r="S513" s="141">
        <v>0</v>
      </c>
      <c r="T513" s="142">
        <f>S513*H513</f>
        <v>0</v>
      </c>
      <c r="AR513" s="143" t="s">
        <v>106</v>
      </c>
      <c r="AT513" s="143" t="s">
        <v>165</v>
      </c>
      <c r="AU513" s="143" t="s">
        <v>88</v>
      </c>
      <c r="AY513" s="17" t="s">
        <v>163</v>
      </c>
      <c r="BE513" s="144">
        <f>IF(N513="základní",J513,0)</f>
        <v>0</v>
      </c>
      <c r="BF513" s="144">
        <f>IF(N513="snížená",J513,0)</f>
        <v>0</v>
      </c>
      <c r="BG513" s="144">
        <f>IF(N513="zákl. přenesená",J513,0)</f>
        <v>0</v>
      </c>
      <c r="BH513" s="144">
        <f>IF(N513="sníž. přenesená",J513,0)</f>
        <v>0</v>
      </c>
      <c r="BI513" s="144">
        <f>IF(N513="nulová",J513,0)</f>
        <v>0</v>
      </c>
      <c r="BJ513" s="17" t="s">
        <v>23</v>
      </c>
      <c r="BK513" s="144">
        <f>ROUND(I513*H513,2)</f>
        <v>0</v>
      </c>
      <c r="BL513" s="17" t="s">
        <v>106</v>
      </c>
      <c r="BM513" s="143" t="s">
        <v>616</v>
      </c>
    </row>
    <row r="514" spans="2:65" s="1" customFormat="1" ht="11.25">
      <c r="B514" s="33"/>
      <c r="D514" s="145" t="s">
        <v>171</v>
      </c>
      <c r="F514" s="146" t="s">
        <v>617</v>
      </c>
      <c r="I514" s="147"/>
      <c r="L514" s="33"/>
      <c r="M514" s="148"/>
      <c r="T514" s="54"/>
      <c r="AT514" s="17" t="s">
        <v>171</v>
      </c>
      <c r="AU514" s="17" t="s">
        <v>88</v>
      </c>
    </row>
    <row r="515" spans="2:65" s="12" customFormat="1" ht="11.25">
      <c r="B515" s="149"/>
      <c r="D515" s="150" t="s">
        <v>173</v>
      </c>
      <c r="E515" s="151" t="s">
        <v>34</v>
      </c>
      <c r="F515" s="152" t="s">
        <v>211</v>
      </c>
      <c r="H515" s="151" t="s">
        <v>34</v>
      </c>
      <c r="I515" s="153"/>
      <c r="L515" s="149"/>
      <c r="M515" s="154"/>
      <c r="T515" s="155"/>
      <c r="AT515" s="151" t="s">
        <v>173</v>
      </c>
      <c r="AU515" s="151" t="s">
        <v>88</v>
      </c>
      <c r="AV515" s="12" t="s">
        <v>23</v>
      </c>
      <c r="AW515" s="12" t="s">
        <v>39</v>
      </c>
      <c r="AX515" s="12" t="s">
        <v>80</v>
      </c>
      <c r="AY515" s="151" t="s">
        <v>163</v>
      </c>
    </row>
    <row r="516" spans="2:65" s="13" customFormat="1" ht="11.25">
      <c r="B516" s="156"/>
      <c r="D516" s="150" t="s">
        <v>173</v>
      </c>
      <c r="E516" s="157" t="s">
        <v>34</v>
      </c>
      <c r="F516" s="158" t="s">
        <v>618</v>
      </c>
      <c r="H516" s="159">
        <v>3.657</v>
      </c>
      <c r="I516" s="160"/>
      <c r="L516" s="156"/>
      <c r="M516" s="161"/>
      <c r="T516" s="162"/>
      <c r="AT516" s="157" t="s">
        <v>173</v>
      </c>
      <c r="AU516" s="157" t="s">
        <v>88</v>
      </c>
      <c r="AV516" s="13" t="s">
        <v>88</v>
      </c>
      <c r="AW516" s="13" t="s">
        <v>39</v>
      </c>
      <c r="AX516" s="13" t="s">
        <v>80</v>
      </c>
      <c r="AY516" s="157" t="s">
        <v>163</v>
      </c>
    </row>
    <row r="517" spans="2:65" s="13" customFormat="1" ht="11.25">
      <c r="B517" s="156"/>
      <c r="D517" s="150" t="s">
        <v>173</v>
      </c>
      <c r="E517" s="157" t="s">
        <v>34</v>
      </c>
      <c r="F517" s="158" t="s">
        <v>619</v>
      </c>
      <c r="H517" s="159">
        <v>-1.2570625</v>
      </c>
      <c r="I517" s="160"/>
      <c r="L517" s="156"/>
      <c r="M517" s="161"/>
      <c r="T517" s="162"/>
      <c r="AT517" s="157" t="s">
        <v>173</v>
      </c>
      <c r="AU517" s="157" t="s">
        <v>88</v>
      </c>
      <c r="AV517" s="13" t="s">
        <v>88</v>
      </c>
      <c r="AW517" s="13" t="s">
        <v>39</v>
      </c>
      <c r="AX517" s="13" t="s">
        <v>80</v>
      </c>
      <c r="AY517" s="157" t="s">
        <v>163</v>
      </c>
    </row>
    <row r="518" spans="2:65" s="14" customFormat="1" ht="11.25">
      <c r="B518" s="163"/>
      <c r="D518" s="150" t="s">
        <v>173</v>
      </c>
      <c r="E518" s="164" t="s">
        <v>34</v>
      </c>
      <c r="F518" s="165" t="s">
        <v>182</v>
      </c>
      <c r="H518" s="166">
        <v>2.3999375000000001</v>
      </c>
      <c r="I518" s="167"/>
      <c r="L518" s="163"/>
      <c r="M518" s="168"/>
      <c r="T518" s="169"/>
      <c r="AT518" s="164" t="s">
        <v>173</v>
      </c>
      <c r="AU518" s="164" t="s">
        <v>88</v>
      </c>
      <c r="AV518" s="14" t="s">
        <v>106</v>
      </c>
      <c r="AW518" s="14" t="s">
        <v>39</v>
      </c>
      <c r="AX518" s="14" t="s">
        <v>23</v>
      </c>
      <c r="AY518" s="164" t="s">
        <v>163</v>
      </c>
    </row>
    <row r="519" spans="2:65" s="1" customFormat="1" ht="21.75" customHeight="1">
      <c r="B519" s="33"/>
      <c r="C519" s="132" t="s">
        <v>620</v>
      </c>
      <c r="D519" s="132" t="s">
        <v>165</v>
      </c>
      <c r="E519" s="133" t="s">
        <v>621</v>
      </c>
      <c r="F519" s="134" t="s">
        <v>622</v>
      </c>
      <c r="G519" s="135" t="s">
        <v>168</v>
      </c>
      <c r="H519" s="136">
        <v>18.044</v>
      </c>
      <c r="I519" s="137"/>
      <c r="J519" s="138">
        <f>ROUND(I519*H519,2)</f>
        <v>0</v>
      </c>
      <c r="K519" s="134" t="s">
        <v>169</v>
      </c>
      <c r="L519" s="33"/>
      <c r="M519" s="139" t="s">
        <v>34</v>
      </c>
      <c r="N519" s="140" t="s">
        <v>51</v>
      </c>
      <c r="P519" s="141">
        <f>O519*H519</f>
        <v>0</v>
      </c>
      <c r="Q519" s="141">
        <v>4.6499999999999996E-3</v>
      </c>
      <c r="R519" s="141">
        <f>Q519*H519</f>
        <v>8.3904599999999996E-2</v>
      </c>
      <c r="S519" s="141">
        <v>0</v>
      </c>
      <c r="T519" s="142">
        <f>S519*H519</f>
        <v>0</v>
      </c>
      <c r="AR519" s="143" t="s">
        <v>106</v>
      </c>
      <c r="AT519" s="143" t="s">
        <v>165</v>
      </c>
      <c r="AU519" s="143" t="s">
        <v>88</v>
      </c>
      <c r="AY519" s="17" t="s">
        <v>163</v>
      </c>
      <c r="BE519" s="144">
        <f>IF(N519="základní",J519,0)</f>
        <v>0</v>
      </c>
      <c r="BF519" s="144">
        <f>IF(N519="snížená",J519,0)</f>
        <v>0</v>
      </c>
      <c r="BG519" s="144">
        <f>IF(N519="zákl. přenesená",J519,0)</f>
        <v>0</v>
      </c>
      <c r="BH519" s="144">
        <f>IF(N519="sníž. přenesená",J519,0)</f>
        <v>0</v>
      </c>
      <c r="BI519" s="144">
        <f>IF(N519="nulová",J519,0)</f>
        <v>0</v>
      </c>
      <c r="BJ519" s="17" t="s">
        <v>23</v>
      </c>
      <c r="BK519" s="144">
        <f>ROUND(I519*H519,2)</f>
        <v>0</v>
      </c>
      <c r="BL519" s="17" t="s">
        <v>106</v>
      </c>
      <c r="BM519" s="143" t="s">
        <v>623</v>
      </c>
    </row>
    <row r="520" spans="2:65" s="1" customFormat="1" ht="11.25">
      <c r="B520" s="33"/>
      <c r="D520" s="145" t="s">
        <v>171</v>
      </c>
      <c r="F520" s="146" t="s">
        <v>624</v>
      </c>
      <c r="I520" s="147"/>
      <c r="L520" s="33"/>
      <c r="M520" s="148"/>
      <c r="T520" s="54"/>
      <c r="AT520" s="17" t="s">
        <v>171</v>
      </c>
      <c r="AU520" s="17" t="s">
        <v>88</v>
      </c>
    </row>
    <row r="521" spans="2:65" s="12" customFormat="1" ht="11.25">
      <c r="B521" s="149"/>
      <c r="D521" s="150" t="s">
        <v>173</v>
      </c>
      <c r="E521" s="151" t="s">
        <v>34</v>
      </c>
      <c r="F521" s="152" t="s">
        <v>211</v>
      </c>
      <c r="H521" s="151" t="s">
        <v>34</v>
      </c>
      <c r="I521" s="153"/>
      <c r="L521" s="149"/>
      <c r="M521" s="154"/>
      <c r="T521" s="155"/>
      <c r="AT521" s="151" t="s">
        <v>173</v>
      </c>
      <c r="AU521" s="151" t="s">
        <v>88</v>
      </c>
      <c r="AV521" s="12" t="s">
        <v>23</v>
      </c>
      <c r="AW521" s="12" t="s">
        <v>39</v>
      </c>
      <c r="AX521" s="12" t="s">
        <v>80</v>
      </c>
      <c r="AY521" s="151" t="s">
        <v>163</v>
      </c>
    </row>
    <row r="522" spans="2:65" s="13" customFormat="1" ht="11.25">
      <c r="B522" s="156"/>
      <c r="D522" s="150" t="s">
        <v>173</v>
      </c>
      <c r="E522" s="157" t="s">
        <v>34</v>
      </c>
      <c r="F522" s="158" t="s">
        <v>625</v>
      </c>
      <c r="H522" s="159">
        <v>7.3760000000000003</v>
      </c>
      <c r="I522" s="160"/>
      <c r="L522" s="156"/>
      <c r="M522" s="161"/>
      <c r="T522" s="162"/>
      <c r="AT522" s="157" t="s">
        <v>173</v>
      </c>
      <c r="AU522" s="157" t="s">
        <v>88</v>
      </c>
      <c r="AV522" s="13" t="s">
        <v>88</v>
      </c>
      <c r="AW522" s="13" t="s">
        <v>39</v>
      </c>
      <c r="AX522" s="13" t="s">
        <v>80</v>
      </c>
      <c r="AY522" s="157" t="s">
        <v>163</v>
      </c>
    </row>
    <row r="523" spans="2:65" s="13" customFormat="1" ht="11.25">
      <c r="B523" s="156"/>
      <c r="D523" s="150" t="s">
        <v>173</v>
      </c>
      <c r="E523" s="157" t="s">
        <v>34</v>
      </c>
      <c r="F523" s="158" t="s">
        <v>626</v>
      </c>
      <c r="H523" s="159">
        <v>10.667999999999999</v>
      </c>
      <c r="I523" s="160"/>
      <c r="L523" s="156"/>
      <c r="M523" s="161"/>
      <c r="T523" s="162"/>
      <c r="AT523" s="157" t="s">
        <v>173</v>
      </c>
      <c r="AU523" s="157" t="s">
        <v>88</v>
      </c>
      <c r="AV523" s="13" t="s">
        <v>88</v>
      </c>
      <c r="AW523" s="13" t="s">
        <v>39</v>
      </c>
      <c r="AX523" s="13" t="s">
        <v>80</v>
      </c>
      <c r="AY523" s="157" t="s">
        <v>163</v>
      </c>
    </row>
    <row r="524" spans="2:65" s="14" customFormat="1" ht="11.25">
      <c r="B524" s="163"/>
      <c r="D524" s="150" t="s">
        <v>173</v>
      </c>
      <c r="E524" s="164" t="s">
        <v>34</v>
      </c>
      <c r="F524" s="165" t="s">
        <v>182</v>
      </c>
      <c r="H524" s="166">
        <v>18.044</v>
      </c>
      <c r="I524" s="167"/>
      <c r="L524" s="163"/>
      <c r="M524" s="168"/>
      <c r="T524" s="169"/>
      <c r="AT524" s="164" t="s">
        <v>173</v>
      </c>
      <c r="AU524" s="164" t="s">
        <v>88</v>
      </c>
      <c r="AV524" s="14" t="s">
        <v>106</v>
      </c>
      <c r="AW524" s="14" t="s">
        <v>39</v>
      </c>
      <c r="AX524" s="14" t="s">
        <v>23</v>
      </c>
      <c r="AY524" s="164" t="s">
        <v>163</v>
      </c>
    </row>
    <row r="525" spans="2:65" s="1" customFormat="1" ht="16.5" customHeight="1">
      <c r="B525" s="33"/>
      <c r="C525" s="132" t="s">
        <v>627</v>
      </c>
      <c r="D525" s="132" t="s">
        <v>165</v>
      </c>
      <c r="E525" s="133" t="s">
        <v>628</v>
      </c>
      <c r="F525" s="134" t="s">
        <v>629</v>
      </c>
      <c r="G525" s="135" t="s">
        <v>258</v>
      </c>
      <c r="H525" s="136">
        <v>0.17</v>
      </c>
      <c r="I525" s="137"/>
      <c r="J525" s="138">
        <f>ROUND(I525*H525,2)</f>
        <v>0</v>
      </c>
      <c r="K525" s="134" t="s">
        <v>169</v>
      </c>
      <c r="L525" s="33"/>
      <c r="M525" s="139" t="s">
        <v>34</v>
      </c>
      <c r="N525" s="140" t="s">
        <v>51</v>
      </c>
      <c r="P525" s="141">
        <f>O525*H525</f>
        <v>0</v>
      </c>
      <c r="Q525" s="141">
        <v>1.0423199999999999</v>
      </c>
      <c r="R525" s="141">
        <f>Q525*H525</f>
        <v>0.1771944</v>
      </c>
      <c r="S525" s="141">
        <v>0</v>
      </c>
      <c r="T525" s="142">
        <f>S525*H525</f>
        <v>0</v>
      </c>
      <c r="AR525" s="143" t="s">
        <v>106</v>
      </c>
      <c r="AT525" s="143" t="s">
        <v>165</v>
      </c>
      <c r="AU525" s="143" t="s">
        <v>88</v>
      </c>
      <c r="AY525" s="17" t="s">
        <v>163</v>
      </c>
      <c r="BE525" s="144">
        <f>IF(N525="základní",J525,0)</f>
        <v>0</v>
      </c>
      <c r="BF525" s="144">
        <f>IF(N525="snížená",J525,0)</f>
        <v>0</v>
      </c>
      <c r="BG525" s="144">
        <f>IF(N525="zákl. přenesená",J525,0)</f>
        <v>0</v>
      </c>
      <c r="BH525" s="144">
        <f>IF(N525="sníž. přenesená",J525,0)</f>
        <v>0</v>
      </c>
      <c r="BI525" s="144">
        <f>IF(N525="nulová",J525,0)</f>
        <v>0</v>
      </c>
      <c r="BJ525" s="17" t="s">
        <v>23</v>
      </c>
      <c r="BK525" s="144">
        <f>ROUND(I525*H525,2)</f>
        <v>0</v>
      </c>
      <c r="BL525" s="17" t="s">
        <v>106</v>
      </c>
      <c r="BM525" s="143" t="s">
        <v>630</v>
      </c>
    </row>
    <row r="526" spans="2:65" s="1" customFormat="1" ht="11.25">
      <c r="B526" s="33"/>
      <c r="D526" s="145" t="s">
        <v>171</v>
      </c>
      <c r="F526" s="146" t="s">
        <v>631</v>
      </c>
      <c r="I526" s="147"/>
      <c r="L526" s="33"/>
      <c r="M526" s="148"/>
      <c r="T526" s="54"/>
      <c r="AT526" s="17" t="s">
        <v>171</v>
      </c>
      <c r="AU526" s="17" t="s">
        <v>88</v>
      </c>
    </row>
    <row r="527" spans="2:65" s="12" customFormat="1" ht="11.25">
      <c r="B527" s="149"/>
      <c r="D527" s="150" t="s">
        <v>173</v>
      </c>
      <c r="E527" s="151" t="s">
        <v>34</v>
      </c>
      <c r="F527" s="152" t="s">
        <v>632</v>
      </c>
      <c r="H527" s="151" t="s">
        <v>34</v>
      </c>
      <c r="I527" s="153"/>
      <c r="L527" s="149"/>
      <c r="M527" s="154"/>
      <c r="T527" s="155"/>
      <c r="AT527" s="151" t="s">
        <v>173</v>
      </c>
      <c r="AU527" s="151" t="s">
        <v>88</v>
      </c>
      <c r="AV527" s="12" t="s">
        <v>23</v>
      </c>
      <c r="AW527" s="12" t="s">
        <v>39</v>
      </c>
      <c r="AX527" s="12" t="s">
        <v>80</v>
      </c>
      <c r="AY527" s="151" t="s">
        <v>163</v>
      </c>
    </row>
    <row r="528" spans="2:65" s="13" customFormat="1" ht="11.25">
      <c r="B528" s="156"/>
      <c r="D528" s="150" t="s">
        <v>173</v>
      </c>
      <c r="E528" s="157" t="s">
        <v>34</v>
      </c>
      <c r="F528" s="158" t="s">
        <v>633</v>
      </c>
      <c r="H528" s="159">
        <v>0.1696</v>
      </c>
      <c r="I528" s="160"/>
      <c r="L528" s="156"/>
      <c r="M528" s="161"/>
      <c r="T528" s="162"/>
      <c r="AT528" s="157" t="s">
        <v>173</v>
      </c>
      <c r="AU528" s="157" t="s">
        <v>88</v>
      </c>
      <c r="AV528" s="13" t="s">
        <v>88</v>
      </c>
      <c r="AW528" s="13" t="s">
        <v>39</v>
      </c>
      <c r="AX528" s="13" t="s">
        <v>23</v>
      </c>
      <c r="AY528" s="157" t="s">
        <v>163</v>
      </c>
    </row>
    <row r="529" spans="2:65" s="1" customFormat="1" ht="16.5" customHeight="1">
      <c r="B529" s="33"/>
      <c r="C529" s="132" t="s">
        <v>634</v>
      </c>
      <c r="D529" s="132" t="s">
        <v>165</v>
      </c>
      <c r="E529" s="133" t="s">
        <v>635</v>
      </c>
      <c r="F529" s="134" t="s">
        <v>636</v>
      </c>
      <c r="G529" s="135" t="s">
        <v>258</v>
      </c>
      <c r="H529" s="136">
        <v>0.2</v>
      </c>
      <c r="I529" s="137"/>
      <c r="J529" s="138">
        <f>ROUND(I529*H529,2)</f>
        <v>0</v>
      </c>
      <c r="K529" s="134" t="s">
        <v>169</v>
      </c>
      <c r="L529" s="33"/>
      <c r="M529" s="139" t="s">
        <v>34</v>
      </c>
      <c r="N529" s="140" t="s">
        <v>51</v>
      </c>
      <c r="P529" s="141">
        <f>O529*H529</f>
        <v>0</v>
      </c>
      <c r="Q529" s="141">
        <v>0.99734999999999996</v>
      </c>
      <c r="R529" s="141">
        <f>Q529*H529</f>
        <v>0.19947000000000001</v>
      </c>
      <c r="S529" s="141">
        <v>0</v>
      </c>
      <c r="T529" s="142">
        <f>S529*H529</f>
        <v>0</v>
      </c>
      <c r="AR529" s="143" t="s">
        <v>106</v>
      </c>
      <c r="AT529" s="143" t="s">
        <v>165</v>
      </c>
      <c r="AU529" s="143" t="s">
        <v>88</v>
      </c>
      <c r="AY529" s="17" t="s">
        <v>163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7" t="s">
        <v>23</v>
      </c>
      <c r="BK529" s="144">
        <f>ROUND(I529*H529,2)</f>
        <v>0</v>
      </c>
      <c r="BL529" s="17" t="s">
        <v>106</v>
      </c>
      <c r="BM529" s="143" t="s">
        <v>637</v>
      </c>
    </row>
    <row r="530" spans="2:65" s="1" customFormat="1" ht="11.25">
      <c r="B530" s="33"/>
      <c r="D530" s="145" t="s">
        <v>171</v>
      </c>
      <c r="F530" s="146" t="s">
        <v>638</v>
      </c>
      <c r="I530" s="147"/>
      <c r="L530" s="33"/>
      <c r="M530" s="148"/>
      <c r="T530" s="54"/>
      <c r="AT530" s="17" t="s">
        <v>171</v>
      </c>
      <c r="AU530" s="17" t="s">
        <v>88</v>
      </c>
    </row>
    <row r="531" spans="2:65" s="12" customFormat="1" ht="11.25">
      <c r="B531" s="149"/>
      <c r="D531" s="150" t="s">
        <v>173</v>
      </c>
      <c r="E531" s="151" t="s">
        <v>34</v>
      </c>
      <c r="F531" s="152" t="s">
        <v>632</v>
      </c>
      <c r="H531" s="151" t="s">
        <v>34</v>
      </c>
      <c r="I531" s="153"/>
      <c r="L531" s="149"/>
      <c r="M531" s="154"/>
      <c r="T531" s="155"/>
      <c r="AT531" s="151" t="s">
        <v>173</v>
      </c>
      <c r="AU531" s="151" t="s">
        <v>88</v>
      </c>
      <c r="AV531" s="12" t="s">
        <v>23</v>
      </c>
      <c r="AW531" s="12" t="s">
        <v>39</v>
      </c>
      <c r="AX531" s="12" t="s">
        <v>80</v>
      </c>
      <c r="AY531" s="151" t="s">
        <v>163</v>
      </c>
    </row>
    <row r="532" spans="2:65" s="13" customFormat="1" ht="11.25">
      <c r="B532" s="156"/>
      <c r="D532" s="150" t="s">
        <v>173</v>
      </c>
      <c r="E532" s="157" t="s">
        <v>34</v>
      </c>
      <c r="F532" s="158" t="s">
        <v>639</v>
      </c>
      <c r="H532" s="159">
        <v>0.20039999999999999</v>
      </c>
      <c r="I532" s="160"/>
      <c r="L532" s="156"/>
      <c r="M532" s="161"/>
      <c r="T532" s="162"/>
      <c r="AT532" s="157" t="s">
        <v>173</v>
      </c>
      <c r="AU532" s="157" t="s">
        <v>88</v>
      </c>
      <c r="AV532" s="13" t="s">
        <v>88</v>
      </c>
      <c r="AW532" s="13" t="s">
        <v>39</v>
      </c>
      <c r="AX532" s="13" t="s">
        <v>23</v>
      </c>
      <c r="AY532" s="157" t="s">
        <v>163</v>
      </c>
    </row>
    <row r="533" spans="2:65" s="11" customFormat="1" ht="22.9" customHeight="1">
      <c r="B533" s="120"/>
      <c r="D533" s="121" t="s">
        <v>79</v>
      </c>
      <c r="E533" s="130" t="s">
        <v>255</v>
      </c>
      <c r="F533" s="130" t="s">
        <v>640</v>
      </c>
      <c r="I533" s="123"/>
      <c r="J533" s="131">
        <f>BK533</f>
        <v>0</v>
      </c>
      <c r="L533" s="120"/>
      <c r="M533" s="125"/>
      <c r="P533" s="126">
        <f>SUM(P534:P625)</f>
        <v>0</v>
      </c>
      <c r="R533" s="126">
        <f>SUM(R534:R625)</f>
        <v>150.8589748</v>
      </c>
      <c r="T533" s="127">
        <f>SUM(T534:T625)</f>
        <v>1.44</v>
      </c>
      <c r="AR533" s="121" t="s">
        <v>23</v>
      </c>
      <c r="AT533" s="128" t="s">
        <v>79</v>
      </c>
      <c r="AU533" s="128" t="s">
        <v>23</v>
      </c>
      <c r="AY533" s="121" t="s">
        <v>163</v>
      </c>
      <c r="BK533" s="129">
        <f>SUM(BK534:BK625)</f>
        <v>0</v>
      </c>
    </row>
    <row r="534" spans="2:65" s="1" customFormat="1" ht="55.5" customHeight="1">
      <c r="B534" s="33"/>
      <c r="C534" s="132" t="s">
        <v>641</v>
      </c>
      <c r="D534" s="132" t="s">
        <v>165</v>
      </c>
      <c r="E534" s="133" t="s">
        <v>642</v>
      </c>
      <c r="F534" s="134" t="s">
        <v>643</v>
      </c>
      <c r="G534" s="135" t="s">
        <v>373</v>
      </c>
      <c r="H534" s="136">
        <v>6</v>
      </c>
      <c r="I534" s="137"/>
      <c r="J534" s="138">
        <f>ROUND(I534*H534,2)</f>
        <v>0</v>
      </c>
      <c r="K534" s="134" t="s">
        <v>34</v>
      </c>
      <c r="L534" s="33"/>
      <c r="M534" s="139" t="s">
        <v>34</v>
      </c>
      <c r="N534" s="140" t="s">
        <v>51</v>
      </c>
      <c r="P534" s="141">
        <f>O534*H534</f>
        <v>0</v>
      </c>
      <c r="Q534" s="141">
        <v>0</v>
      </c>
      <c r="R534" s="141">
        <f>Q534*H534</f>
        <v>0</v>
      </c>
      <c r="S534" s="141">
        <v>0</v>
      </c>
      <c r="T534" s="142">
        <f>S534*H534</f>
        <v>0</v>
      </c>
      <c r="AR534" s="143" t="s">
        <v>106</v>
      </c>
      <c r="AT534" s="143" t="s">
        <v>165</v>
      </c>
      <c r="AU534" s="143" t="s">
        <v>88</v>
      </c>
      <c r="AY534" s="17" t="s">
        <v>163</v>
      </c>
      <c r="BE534" s="144">
        <f>IF(N534="základní",J534,0)</f>
        <v>0</v>
      </c>
      <c r="BF534" s="144">
        <f>IF(N534="snížená",J534,0)</f>
        <v>0</v>
      </c>
      <c r="BG534" s="144">
        <f>IF(N534="zákl. přenesená",J534,0)</f>
        <v>0</v>
      </c>
      <c r="BH534" s="144">
        <f>IF(N534="sníž. přenesená",J534,0)</f>
        <v>0</v>
      </c>
      <c r="BI534" s="144">
        <f>IF(N534="nulová",J534,0)</f>
        <v>0</v>
      </c>
      <c r="BJ534" s="17" t="s">
        <v>23</v>
      </c>
      <c r="BK534" s="144">
        <f>ROUND(I534*H534,2)</f>
        <v>0</v>
      </c>
      <c r="BL534" s="17" t="s">
        <v>106</v>
      </c>
      <c r="BM534" s="143" t="s">
        <v>644</v>
      </c>
    </row>
    <row r="535" spans="2:65" s="12" customFormat="1" ht="11.25">
      <c r="B535" s="149"/>
      <c r="D535" s="150" t="s">
        <v>173</v>
      </c>
      <c r="E535" s="151" t="s">
        <v>34</v>
      </c>
      <c r="F535" s="152" t="s">
        <v>401</v>
      </c>
      <c r="H535" s="151" t="s">
        <v>34</v>
      </c>
      <c r="I535" s="153"/>
      <c r="L535" s="149"/>
      <c r="M535" s="154"/>
      <c r="T535" s="155"/>
      <c r="AT535" s="151" t="s">
        <v>173</v>
      </c>
      <c r="AU535" s="151" t="s">
        <v>88</v>
      </c>
      <c r="AV535" s="12" t="s">
        <v>23</v>
      </c>
      <c r="AW535" s="12" t="s">
        <v>39</v>
      </c>
      <c r="AX535" s="12" t="s">
        <v>80</v>
      </c>
      <c r="AY535" s="151" t="s">
        <v>163</v>
      </c>
    </row>
    <row r="536" spans="2:65" s="13" customFormat="1" ht="11.25">
      <c r="B536" s="156"/>
      <c r="D536" s="150" t="s">
        <v>173</v>
      </c>
      <c r="E536" s="157" t="s">
        <v>34</v>
      </c>
      <c r="F536" s="158" t="s">
        <v>354</v>
      </c>
      <c r="H536" s="159">
        <v>6</v>
      </c>
      <c r="I536" s="160"/>
      <c r="L536" s="156"/>
      <c r="M536" s="161"/>
      <c r="T536" s="162"/>
      <c r="AT536" s="157" t="s">
        <v>173</v>
      </c>
      <c r="AU536" s="157" t="s">
        <v>88</v>
      </c>
      <c r="AV536" s="13" t="s">
        <v>88</v>
      </c>
      <c r="AW536" s="13" t="s">
        <v>39</v>
      </c>
      <c r="AX536" s="13" t="s">
        <v>23</v>
      </c>
      <c r="AY536" s="157" t="s">
        <v>163</v>
      </c>
    </row>
    <row r="537" spans="2:65" s="1" customFormat="1" ht="37.9" customHeight="1">
      <c r="B537" s="33"/>
      <c r="C537" s="132" t="s">
        <v>645</v>
      </c>
      <c r="D537" s="132" t="s">
        <v>165</v>
      </c>
      <c r="E537" s="133" t="s">
        <v>646</v>
      </c>
      <c r="F537" s="134" t="s">
        <v>647</v>
      </c>
      <c r="G537" s="135" t="s">
        <v>373</v>
      </c>
      <c r="H537" s="136">
        <v>142</v>
      </c>
      <c r="I537" s="137"/>
      <c r="J537" s="138">
        <f>ROUND(I537*H537,2)</f>
        <v>0</v>
      </c>
      <c r="K537" s="134" t="s">
        <v>169</v>
      </c>
      <c r="L537" s="33"/>
      <c r="M537" s="139" t="s">
        <v>34</v>
      </c>
      <c r="N537" s="140" t="s">
        <v>51</v>
      </c>
      <c r="P537" s="141">
        <f>O537*H537</f>
        <v>0</v>
      </c>
      <c r="Q537" s="141">
        <v>8.9779999999999999E-2</v>
      </c>
      <c r="R537" s="141">
        <f>Q537*H537</f>
        <v>12.748759999999999</v>
      </c>
      <c r="S537" s="141">
        <v>0</v>
      </c>
      <c r="T537" s="142">
        <f>S537*H537</f>
        <v>0</v>
      </c>
      <c r="AR537" s="143" t="s">
        <v>106</v>
      </c>
      <c r="AT537" s="143" t="s">
        <v>165</v>
      </c>
      <c r="AU537" s="143" t="s">
        <v>88</v>
      </c>
      <c r="AY537" s="17" t="s">
        <v>163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23</v>
      </c>
      <c r="BK537" s="144">
        <f>ROUND(I537*H537,2)</f>
        <v>0</v>
      </c>
      <c r="BL537" s="17" t="s">
        <v>106</v>
      </c>
      <c r="BM537" s="143" t="s">
        <v>648</v>
      </c>
    </row>
    <row r="538" spans="2:65" s="1" customFormat="1" ht="11.25">
      <c r="B538" s="33"/>
      <c r="D538" s="145" t="s">
        <v>171</v>
      </c>
      <c r="F538" s="146" t="s">
        <v>649</v>
      </c>
      <c r="I538" s="147"/>
      <c r="L538" s="33"/>
      <c r="M538" s="148"/>
      <c r="T538" s="54"/>
      <c r="AT538" s="17" t="s">
        <v>171</v>
      </c>
      <c r="AU538" s="17" t="s">
        <v>88</v>
      </c>
    </row>
    <row r="539" spans="2:65" s="12" customFormat="1" ht="11.25">
      <c r="B539" s="149"/>
      <c r="D539" s="150" t="s">
        <v>173</v>
      </c>
      <c r="E539" s="151" t="s">
        <v>34</v>
      </c>
      <c r="F539" s="152" t="s">
        <v>650</v>
      </c>
      <c r="H539" s="151" t="s">
        <v>34</v>
      </c>
      <c r="I539" s="153"/>
      <c r="L539" s="149"/>
      <c r="M539" s="154"/>
      <c r="T539" s="155"/>
      <c r="AT539" s="151" t="s">
        <v>173</v>
      </c>
      <c r="AU539" s="151" t="s">
        <v>88</v>
      </c>
      <c r="AV539" s="12" t="s">
        <v>23</v>
      </c>
      <c r="AW539" s="12" t="s">
        <v>39</v>
      </c>
      <c r="AX539" s="12" t="s">
        <v>80</v>
      </c>
      <c r="AY539" s="151" t="s">
        <v>163</v>
      </c>
    </row>
    <row r="540" spans="2:65" s="12" customFormat="1" ht="11.25">
      <c r="B540" s="149"/>
      <c r="D540" s="150" t="s">
        <v>173</v>
      </c>
      <c r="E540" s="151" t="s">
        <v>34</v>
      </c>
      <c r="F540" s="152" t="s">
        <v>651</v>
      </c>
      <c r="H540" s="151" t="s">
        <v>34</v>
      </c>
      <c r="I540" s="153"/>
      <c r="L540" s="149"/>
      <c r="M540" s="154"/>
      <c r="T540" s="155"/>
      <c r="AT540" s="151" t="s">
        <v>173</v>
      </c>
      <c r="AU540" s="151" t="s">
        <v>88</v>
      </c>
      <c r="AV540" s="12" t="s">
        <v>23</v>
      </c>
      <c r="AW540" s="12" t="s">
        <v>39</v>
      </c>
      <c r="AX540" s="12" t="s">
        <v>80</v>
      </c>
      <c r="AY540" s="151" t="s">
        <v>163</v>
      </c>
    </row>
    <row r="541" spans="2:65" s="12" customFormat="1" ht="11.25">
      <c r="B541" s="149"/>
      <c r="D541" s="150" t="s">
        <v>173</v>
      </c>
      <c r="E541" s="151" t="s">
        <v>34</v>
      </c>
      <c r="F541" s="152" t="s">
        <v>652</v>
      </c>
      <c r="H541" s="151" t="s">
        <v>34</v>
      </c>
      <c r="I541" s="153"/>
      <c r="L541" s="149"/>
      <c r="M541" s="154"/>
      <c r="T541" s="155"/>
      <c r="AT541" s="151" t="s">
        <v>173</v>
      </c>
      <c r="AU541" s="151" t="s">
        <v>88</v>
      </c>
      <c r="AV541" s="12" t="s">
        <v>23</v>
      </c>
      <c r="AW541" s="12" t="s">
        <v>39</v>
      </c>
      <c r="AX541" s="12" t="s">
        <v>80</v>
      </c>
      <c r="AY541" s="151" t="s">
        <v>163</v>
      </c>
    </row>
    <row r="542" spans="2:65" s="13" customFormat="1" ht="11.25">
      <c r="B542" s="156"/>
      <c r="D542" s="150" t="s">
        <v>173</v>
      </c>
      <c r="E542" s="157" t="s">
        <v>34</v>
      </c>
      <c r="F542" s="158" t="s">
        <v>653</v>
      </c>
      <c r="H542" s="159">
        <v>92</v>
      </c>
      <c r="I542" s="160"/>
      <c r="L542" s="156"/>
      <c r="M542" s="161"/>
      <c r="T542" s="162"/>
      <c r="AT542" s="157" t="s">
        <v>173</v>
      </c>
      <c r="AU542" s="157" t="s">
        <v>88</v>
      </c>
      <c r="AV542" s="13" t="s">
        <v>88</v>
      </c>
      <c r="AW542" s="13" t="s">
        <v>39</v>
      </c>
      <c r="AX542" s="13" t="s">
        <v>80</v>
      </c>
      <c r="AY542" s="157" t="s">
        <v>163</v>
      </c>
    </row>
    <row r="543" spans="2:65" s="12" customFormat="1" ht="11.25">
      <c r="B543" s="149"/>
      <c r="D543" s="150" t="s">
        <v>173</v>
      </c>
      <c r="E543" s="151" t="s">
        <v>34</v>
      </c>
      <c r="F543" s="152" t="s">
        <v>654</v>
      </c>
      <c r="H543" s="151" t="s">
        <v>34</v>
      </c>
      <c r="I543" s="153"/>
      <c r="L543" s="149"/>
      <c r="M543" s="154"/>
      <c r="T543" s="155"/>
      <c r="AT543" s="151" t="s">
        <v>173</v>
      </c>
      <c r="AU543" s="151" t="s">
        <v>88</v>
      </c>
      <c r="AV543" s="12" t="s">
        <v>23</v>
      </c>
      <c r="AW543" s="12" t="s">
        <v>39</v>
      </c>
      <c r="AX543" s="12" t="s">
        <v>80</v>
      </c>
      <c r="AY543" s="151" t="s">
        <v>163</v>
      </c>
    </row>
    <row r="544" spans="2:65" s="13" customFormat="1" ht="11.25">
      <c r="B544" s="156"/>
      <c r="D544" s="150" t="s">
        <v>173</v>
      </c>
      <c r="E544" s="157" t="s">
        <v>34</v>
      </c>
      <c r="F544" s="158" t="s">
        <v>655</v>
      </c>
      <c r="H544" s="159">
        <v>12</v>
      </c>
      <c r="I544" s="160"/>
      <c r="L544" s="156"/>
      <c r="M544" s="161"/>
      <c r="T544" s="162"/>
      <c r="AT544" s="157" t="s">
        <v>173</v>
      </c>
      <c r="AU544" s="157" t="s">
        <v>88</v>
      </c>
      <c r="AV544" s="13" t="s">
        <v>88</v>
      </c>
      <c r="AW544" s="13" t="s">
        <v>39</v>
      </c>
      <c r="AX544" s="13" t="s">
        <v>80</v>
      </c>
      <c r="AY544" s="157" t="s">
        <v>163</v>
      </c>
    </row>
    <row r="545" spans="2:65" s="12" customFormat="1" ht="11.25">
      <c r="B545" s="149"/>
      <c r="D545" s="150" t="s">
        <v>173</v>
      </c>
      <c r="E545" s="151" t="s">
        <v>34</v>
      </c>
      <c r="F545" s="152" t="s">
        <v>656</v>
      </c>
      <c r="H545" s="151" t="s">
        <v>34</v>
      </c>
      <c r="I545" s="153"/>
      <c r="L545" s="149"/>
      <c r="M545" s="154"/>
      <c r="T545" s="155"/>
      <c r="AT545" s="151" t="s">
        <v>173</v>
      </c>
      <c r="AU545" s="151" t="s">
        <v>88</v>
      </c>
      <c r="AV545" s="12" t="s">
        <v>23</v>
      </c>
      <c r="AW545" s="12" t="s">
        <v>39</v>
      </c>
      <c r="AX545" s="12" t="s">
        <v>80</v>
      </c>
      <c r="AY545" s="151" t="s">
        <v>163</v>
      </c>
    </row>
    <row r="546" spans="2:65" s="13" customFormat="1" ht="11.25">
      <c r="B546" s="156"/>
      <c r="D546" s="150" t="s">
        <v>173</v>
      </c>
      <c r="E546" s="157" t="s">
        <v>34</v>
      </c>
      <c r="F546" s="158" t="s">
        <v>657</v>
      </c>
      <c r="H546" s="159">
        <v>38</v>
      </c>
      <c r="I546" s="160"/>
      <c r="L546" s="156"/>
      <c r="M546" s="161"/>
      <c r="T546" s="162"/>
      <c r="AT546" s="157" t="s">
        <v>173</v>
      </c>
      <c r="AU546" s="157" t="s">
        <v>88</v>
      </c>
      <c r="AV546" s="13" t="s">
        <v>88</v>
      </c>
      <c r="AW546" s="13" t="s">
        <v>39</v>
      </c>
      <c r="AX546" s="13" t="s">
        <v>80</v>
      </c>
      <c r="AY546" s="157" t="s">
        <v>163</v>
      </c>
    </row>
    <row r="547" spans="2:65" s="14" customFormat="1" ht="11.25">
      <c r="B547" s="163"/>
      <c r="D547" s="150" t="s">
        <v>173</v>
      </c>
      <c r="E547" s="164" t="s">
        <v>34</v>
      </c>
      <c r="F547" s="165" t="s">
        <v>182</v>
      </c>
      <c r="H547" s="166">
        <v>142</v>
      </c>
      <c r="I547" s="167"/>
      <c r="L547" s="163"/>
      <c r="M547" s="168"/>
      <c r="T547" s="169"/>
      <c r="AT547" s="164" t="s">
        <v>173</v>
      </c>
      <c r="AU547" s="164" t="s">
        <v>88</v>
      </c>
      <c r="AV547" s="14" t="s">
        <v>106</v>
      </c>
      <c r="AW547" s="14" t="s">
        <v>39</v>
      </c>
      <c r="AX547" s="14" t="s">
        <v>23</v>
      </c>
      <c r="AY547" s="164" t="s">
        <v>163</v>
      </c>
    </row>
    <row r="548" spans="2:65" s="1" customFormat="1" ht="16.5" customHeight="1">
      <c r="B548" s="33"/>
      <c r="C548" s="170" t="s">
        <v>658</v>
      </c>
      <c r="D548" s="170" t="s">
        <v>309</v>
      </c>
      <c r="E548" s="171" t="s">
        <v>659</v>
      </c>
      <c r="F548" s="172" t="s">
        <v>660</v>
      </c>
      <c r="G548" s="173" t="s">
        <v>168</v>
      </c>
      <c r="H548" s="174">
        <v>14.484</v>
      </c>
      <c r="I548" s="175"/>
      <c r="J548" s="176">
        <f>ROUND(I548*H548,2)</f>
        <v>0</v>
      </c>
      <c r="K548" s="172" t="s">
        <v>169</v>
      </c>
      <c r="L548" s="177"/>
      <c r="M548" s="178" t="s">
        <v>34</v>
      </c>
      <c r="N548" s="179" t="s">
        <v>51</v>
      </c>
      <c r="P548" s="141">
        <f>O548*H548</f>
        <v>0</v>
      </c>
      <c r="Q548" s="141">
        <v>0.222</v>
      </c>
      <c r="R548" s="141">
        <f>Q548*H548</f>
        <v>3.2154479999999999</v>
      </c>
      <c r="S548" s="141">
        <v>0</v>
      </c>
      <c r="T548" s="142">
        <f>S548*H548</f>
        <v>0</v>
      </c>
      <c r="AR548" s="143" t="s">
        <v>248</v>
      </c>
      <c r="AT548" s="143" t="s">
        <v>309</v>
      </c>
      <c r="AU548" s="143" t="s">
        <v>88</v>
      </c>
      <c r="AY548" s="17" t="s">
        <v>163</v>
      </c>
      <c r="BE548" s="144">
        <f>IF(N548="základní",J548,0)</f>
        <v>0</v>
      </c>
      <c r="BF548" s="144">
        <f>IF(N548="snížená",J548,0)</f>
        <v>0</v>
      </c>
      <c r="BG548" s="144">
        <f>IF(N548="zákl. přenesená",J548,0)</f>
        <v>0</v>
      </c>
      <c r="BH548" s="144">
        <f>IF(N548="sníž. přenesená",J548,0)</f>
        <v>0</v>
      </c>
      <c r="BI548" s="144">
        <f>IF(N548="nulová",J548,0)</f>
        <v>0</v>
      </c>
      <c r="BJ548" s="17" t="s">
        <v>23</v>
      </c>
      <c r="BK548" s="144">
        <f>ROUND(I548*H548,2)</f>
        <v>0</v>
      </c>
      <c r="BL548" s="17" t="s">
        <v>106</v>
      </c>
      <c r="BM548" s="143" t="s">
        <v>661</v>
      </c>
    </row>
    <row r="549" spans="2:65" s="12" customFormat="1" ht="11.25">
      <c r="B549" s="149"/>
      <c r="D549" s="150" t="s">
        <v>173</v>
      </c>
      <c r="E549" s="151" t="s">
        <v>34</v>
      </c>
      <c r="F549" s="152" t="s">
        <v>446</v>
      </c>
      <c r="H549" s="151" t="s">
        <v>34</v>
      </c>
      <c r="I549" s="153"/>
      <c r="L549" s="149"/>
      <c r="M549" s="154"/>
      <c r="T549" s="155"/>
      <c r="AT549" s="151" t="s">
        <v>173</v>
      </c>
      <c r="AU549" s="151" t="s">
        <v>88</v>
      </c>
      <c r="AV549" s="12" t="s">
        <v>23</v>
      </c>
      <c r="AW549" s="12" t="s">
        <v>39</v>
      </c>
      <c r="AX549" s="12" t="s">
        <v>80</v>
      </c>
      <c r="AY549" s="151" t="s">
        <v>163</v>
      </c>
    </row>
    <row r="550" spans="2:65" s="13" customFormat="1" ht="11.25">
      <c r="B550" s="156"/>
      <c r="D550" s="150" t="s">
        <v>173</v>
      </c>
      <c r="E550" s="157" t="s">
        <v>34</v>
      </c>
      <c r="F550" s="158" t="s">
        <v>662</v>
      </c>
      <c r="H550" s="159">
        <v>14.484</v>
      </c>
      <c r="I550" s="160"/>
      <c r="L550" s="156"/>
      <c r="M550" s="161"/>
      <c r="T550" s="162"/>
      <c r="AT550" s="157" t="s">
        <v>173</v>
      </c>
      <c r="AU550" s="157" t="s">
        <v>88</v>
      </c>
      <c r="AV550" s="13" t="s">
        <v>88</v>
      </c>
      <c r="AW550" s="13" t="s">
        <v>39</v>
      </c>
      <c r="AX550" s="13" t="s">
        <v>80</v>
      </c>
      <c r="AY550" s="157" t="s">
        <v>163</v>
      </c>
    </row>
    <row r="551" spans="2:65" s="14" customFormat="1" ht="11.25">
      <c r="B551" s="163"/>
      <c r="D551" s="150" t="s">
        <v>173</v>
      </c>
      <c r="E551" s="164" t="s">
        <v>34</v>
      </c>
      <c r="F551" s="165" t="s">
        <v>182</v>
      </c>
      <c r="H551" s="166">
        <v>14.484</v>
      </c>
      <c r="I551" s="167"/>
      <c r="L551" s="163"/>
      <c r="M551" s="168"/>
      <c r="T551" s="169"/>
      <c r="AT551" s="164" t="s">
        <v>173</v>
      </c>
      <c r="AU551" s="164" t="s">
        <v>88</v>
      </c>
      <c r="AV551" s="14" t="s">
        <v>106</v>
      </c>
      <c r="AW551" s="14" t="s">
        <v>39</v>
      </c>
      <c r="AX551" s="14" t="s">
        <v>23</v>
      </c>
      <c r="AY551" s="164" t="s">
        <v>163</v>
      </c>
    </row>
    <row r="552" spans="2:65" s="1" customFormat="1" ht="33" customHeight="1">
      <c r="B552" s="33"/>
      <c r="C552" s="132" t="s">
        <v>663</v>
      </c>
      <c r="D552" s="132" t="s">
        <v>165</v>
      </c>
      <c r="E552" s="133" t="s">
        <v>664</v>
      </c>
      <c r="F552" s="134" t="s">
        <v>665</v>
      </c>
      <c r="G552" s="135" t="s">
        <v>373</v>
      </c>
      <c r="H552" s="136">
        <v>56</v>
      </c>
      <c r="I552" s="137"/>
      <c r="J552" s="138">
        <f>ROUND(I552*H552,2)</f>
        <v>0</v>
      </c>
      <c r="K552" s="134" t="s">
        <v>169</v>
      </c>
      <c r="L552" s="33"/>
      <c r="M552" s="139" t="s">
        <v>34</v>
      </c>
      <c r="N552" s="140" t="s">
        <v>51</v>
      </c>
      <c r="P552" s="141">
        <f>O552*H552</f>
        <v>0</v>
      </c>
      <c r="Q552" s="141">
        <v>0.12095</v>
      </c>
      <c r="R552" s="141">
        <f>Q552*H552</f>
        <v>6.7732000000000001</v>
      </c>
      <c r="S552" s="141">
        <v>0</v>
      </c>
      <c r="T552" s="142">
        <f>S552*H552</f>
        <v>0</v>
      </c>
      <c r="AR552" s="143" t="s">
        <v>106</v>
      </c>
      <c r="AT552" s="143" t="s">
        <v>165</v>
      </c>
      <c r="AU552" s="143" t="s">
        <v>88</v>
      </c>
      <c r="AY552" s="17" t="s">
        <v>163</v>
      </c>
      <c r="BE552" s="144">
        <f>IF(N552="základní",J552,0)</f>
        <v>0</v>
      </c>
      <c r="BF552" s="144">
        <f>IF(N552="snížená",J552,0)</f>
        <v>0</v>
      </c>
      <c r="BG552" s="144">
        <f>IF(N552="zákl. přenesená",J552,0)</f>
        <v>0</v>
      </c>
      <c r="BH552" s="144">
        <f>IF(N552="sníž. přenesená",J552,0)</f>
        <v>0</v>
      </c>
      <c r="BI552" s="144">
        <f>IF(N552="nulová",J552,0)</f>
        <v>0</v>
      </c>
      <c r="BJ552" s="17" t="s">
        <v>23</v>
      </c>
      <c r="BK552" s="144">
        <f>ROUND(I552*H552,2)</f>
        <v>0</v>
      </c>
      <c r="BL552" s="17" t="s">
        <v>106</v>
      </c>
      <c r="BM552" s="143" t="s">
        <v>666</v>
      </c>
    </row>
    <row r="553" spans="2:65" s="1" customFormat="1" ht="11.25">
      <c r="B553" s="33"/>
      <c r="D553" s="145" t="s">
        <v>171</v>
      </c>
      <c r="F553" s="146" t="s">
        <v>667</v>
      </c>
      <c r="I553" s="147"/>
      <c r="L553" s="33"/>
      <c r="M553" s="148"/>
      <c r="T553" s="54"/>
      <c r="AT553" s="17" t="s">
        <v>171</v>
      </c>
      <c r="AU553" s="17" t="s">
        <v>88</v>
      </c>
    </row>
    <row r="554" spans="2:65" s="12" customFormat="1" ht="11.25">
      <c r="B554" s="149"/>
      <c r="D554" s="150" t="s">
        <v>173</v>
      </c>
      <c r="E554" s="151" t="s">
        <v>34</v>
      </c>
      <c r="F554" s="152" t="s">
        <v>668</v>
      </c>
      <c r="H554" s="151" t="s">
        <v>34</v>
      </c>
      <c r="I554" s="153"/>
      <c r="L554" s="149"/>
      <c r="M554" s="154"/>
      <c r="T554" s="155"/>
      <c r="AT554" s="151" t="s">
        <v>173</v>
      </c>
      <c r="AU554" s="151" t="s">
        <v>88</v>
      </c>
      <c r="AV554" s="12" t="s">
        <v>23</v>
      </c>
      <c r="AW554" s="12" t="s">
        <v>39</v>
      </c>
      <c r="AX554" s="12" t="s">
        <v>80</v>
      </c>
      <c r="AY554" s="151" t="s">
        <v>163</v>
      </c>
    </row>
    <row r="555" spans="2:65" s="12" customFormat="1" ht="11.25">
      <c r="B555" s="149"/>
      <c r="D555" s="150" t="s">
        <v>173</v>
      </c>
      <c r="E555" s="151" t="s">
        <v>34</v>
      </c>
      <c r="F555" s="152" t="s">
        <v>652</v>
      </c>
      <c r="H555" s="151" t="s">
        <v>34</v>
      </c>
      <c r="I555" s="153"/>
      <c r="L555" s="149"/>
      <c r="M555" s="154"/>
      <c r="T555" s="155"/>
      <c r="AT555" s="151" t="s">
        <v>173</v>
      </c>
      <c r="AU555" s="151" t="s">
        <v>88</v>
      </c>
      <c r="AV555" s="12" t="s">
        <v>23</v>
      </c>
      <c r="AW555" s="12" t="s">
        <v>39</v>
      </c>
      <c r="AX555" s="12" t="s">
        <v>80</v>
      </c>
      <c r="AY555" s="151" t="s">
        <v>163</v>
      </c>
    </row>
    <row r="556" spans="2:65" s="13" customFormat="1" ht="11.25">
      <c r="B556" s="156"/>
      <c r="D556" s="150" t="s">
        <v>173</v>
      </c>
      <c r="E556" s="157" t="s">
        <v>34</v>
      </c>
      <c r="F556" s="158" t="s">
        <v>669</v>
      </c>
      <c r="H556" s="159">
        <v>35</v>
      </c>
      <c r="I556" s="160"/>
      <c r="L556" s="156"/>
      <c r="M556" s="161"/>
      <c r="T556" s="162"/>
      <c r="AT556" s="157" t="s">
        <v>173</v>
      </c>
      <c r="AU556" s="157" t="s">
        <v>88</v>
      </c>
      <c r="AV556" s="13" t="s">
        <v>88</v>
      </c>
      <c r="AW556" s="13" t="s">
        <v>39</v>
      </c>
      <c r="AX556" s="13" t="s">
        <v>80</v>
      </c>
      <c r="AY556" s="157" t="s">
        <v>163</v>
      </c>
    </row>
    <row r="557" spans="2:65" s="12" customFormat="1" ht="11.25">
      <c r="B557" s="149"/>
      <c r="D557" s="150" t="s">
        <v>173</v>
      </c>
      <c r="E557" s="151" t="s">
        <v>34</v>
      </c>
      <c r="F557" s="152" t="s">
        <v>654</v>
      </c>
      <c r="H557" s="151" t="s">
        <v>34</v>
      </c>
      <c r="I557" s="153"/>
      <c r="L557" s="149"/>
      <c r="M557" s="154"/>
      <c r="T557" s="155"/>
      <c r="AT557" s="151" t="s">
        <v>173</v>
      </c>
      <c r="AU557" s="151" t="s">
        <v>88</v>
      </c>
      <c r="AV557" s="12" t="s">
        <v>23</v>
      </c>
      <c r="AW557" s="12" t="s">
        <v>39</v>
      </c>
      <c r="AX557" s="12" t="s">
        <v>80</v>
      </c>
      <c r="AY557" s="151" t="s">
        <v>163</v>
      </c>
    </row>
    <row r="558" spans="2:65" s="13" customFormat="1" ht="11.25">
      <c r="B558" s="156"/>
      <c r="D558" s="150" t="s">
        <v>173</v>
      </c>
      <c r="E558" s="157" t="s">
        <v>34</v>
      </c>
      <c r="F558" s="158" t="s">
        <v>235</v>
      </c>
      <c r="H558" s="159">
        <v>6</v>
      </c>
      <c r="I558" s="160"/>
      <c r="L558" s="156"/>
      <c r="M558" s="161"/>
      <c r="T558" s="162"/>
      <c r="AT558" s="157" t="s">
        <v>173</v>
      </c>
      <c r="AU558" s="157" t="s">
        <v>88</v>
      </c>
      <c r="AV558" s="13" t="s">
        <v>88</v>
      </c>
      <c r="AW558" s="13" t="s">
        <v>39</v>
      </c>
      <c r="AX558" s="13" t="s">
        <v>80</v>
      </c>
      <c r="AY558" s="157" t="s">
        <v>163</v>
      </c>
    </row>
    <row r="559" spans="2:65" s="12" customFormat="1" ht="11.25">
      <c r="B559" s="149"/>
      <c r="D559" s="150" t="s">
        <v>173</v>
      </c>
      <c r="E559" s="151" t="s">
        <v>34</v>
      </c>
      <c r="F559" s="152" t="s">
        <v>656</v>
      </c>
      <c r="H559" s="151" t="s">
        <v>34</v>
      </c>
      <c r="I559" s="153"/>
      <c r="L559" s="149"/>
      <c r="M559" s="154"/>
      <c r="T559" s="155"/>
      <c r="AT559" s="151" t="s">
        <v>173</v>
      </c>
      <c r="AU559" s="151" t="s">
        <v>88</v>
      </c>
      <c r="AV559" s="12" t="s">
        <v>23</v>
      </c>
      <c r="AW559" s="12" t="s">
        <v>39</v>
      </c>
      <c r="AX559" s="12" t="s">
        <v>80</v>
      </c>
      <c r="AY559" s="151" t="s">
        <v>163</v>
      </c>
    </row>
    <row r="560" spans="2:65" s="13" customFormat="1" ht="11.25">
      <c r="B560" s="156"/>
      <c r="D560" s="150" t="s">
        <v>173</v>
      </c>
      <c r="E560" s="157" t="s">
        <v>34</v>
      </c>
      <c r="F560" s="158" t="s">
        <v>8</v>
      </c>
      <c r="H560" s="159">
        <v>15</v>
      </c>
      <c r="I560" s="160"/>
      <c r="L560" s="156"/>
      <c r="M560" s="161"/>
      <c r="T560" s="162"/>
      <c r="AT560" s="157" t="s">
        <v>173</v>
      </c>
      <c r="AU560" s="157" t="s">
        <v>88</v>
      </c>
      <c r="AV560" s="13" t="s">
        <v>88</v>
      </c>
      <c r="AW560" s="13" t="s">
        <v>39</v>
      </c>
      <c r="AX560" s="13" t="s">
        <v>80</v>
      </c>
      <c r="AY560" s="157" t="s">
        <v>163</v>
      </c>
    </row>
    <row r="561" spans="2:65" s="14" customFormat="1" ht="11.25">
      <c r="B561" s="163"/>
      <c r="D561" s="150" t="s">
        <v>173</v>
      </c>
      <c r="E561" s="164" t="s">
        <v>34</v>
      </c>
      <c r="F561" s="165" t="s">
        <v>182</v>
      </c>
      <c r="H561" s="166">
        <v>56</v>
      </c>
      <c r="I561" s="167"/>
      <c r="L561" s="163"/>
      <c r="M561" s="168"/>
      <c r="T561" s="169"/>
      <c r="AT561" s="164" t="s">
        <v>173</v>
      </c>
      <c r="AU561" s="164" t="s">
        <v>88</v>
      </c>
      <c r="AV561" s="14" t="s">
        <v>106</v>
      </c>
      <c r="AW561" s="14" t="s">
        <v>39</v>
      </c>
      <c r="AX561" s="14" t="s">
        <v>23</v>
      </c>
      <c r="AY561" s="164" t="s">
        <v>163</v>
      </c>
    </row>
    <row r="562" spans="2:65" s="1" customFormat="1" ht="16.5" customHeight="1">
      <c r="B562" s="33"/>
      <c r="C562" s="170" t="s">
        <v>670</v>
      </c>
      <c r="D562" s="170" t="s">
        <v>309</v>
      </c>
      <c r="E562" s="171" t="s">
        <v>671</v>
      </c>
      <c r="F562" s="172" t="s">
        <v>672</v>
      </c>
      <c r="G562" s="173" t="s">
        <v>373</v>
      </c>
      <c r="H562" s="174">
        <v>57.12</v>
      </c>
      <c r="I562" s="175"/>
      <c r="J562" s="176">
        <f>ROUND(I562*H562,2)</f>
        <v>0</v>
      </c>
      <c r="K562" s="172" t="s">
        <v>169</v>
      </c>
      <c r="L562" s="177"/>
      <c r="M562" s="178" t="s">
        <v>34</v>
      </c>
      <c r="N562" s="179" t="s">
        <v>51</v>
      </c>
      <c r="P562" s="141">
        <f>O562*H562</f>
        <v>0</v>
      </c>
      <c r="Q562" s="141">
        <v>4.5999999999999999E-2</v>
      </c>
      <c r="R562" s="141">
        <f>Q562*H562</f>
        <v>2.6275199999999996</v>
      </c>
      <c r="S562" s="141">
        <v>0</v>
      </c>
      <c r="T562" s="142">
        <f>S562*H562</f>
        <v>0</v>
      </c>
      <c r="AR562" s="143" t="s">
        <v>248</v>
      </c>
      <c r="AT562" s="143" t="s">
        <v>309</v>
      </c>
      <c r="AU562" s="143" t="s">
        <v>88</v>
      </c>
      <c r="AY562" s="17" t="s">
        <v>163</v>
      </c>
      <c r="BE562" s="144">
        <f>IF(N562="základní",J562,0)</f>
        <v>0</v>
      </c>
      <c r="BF562" s="144">
        <f>IF(N562="snížená",J562,0)</f>
        <v>0</v>
      </c>
      <c r="BG562" s="144">
        <f>IF(N562="zákl. přenesená",J562,0)</f>
        <v>0</v>
      </c>
      <c r="BH562" s="144">
        <f>IF(N562="sníž. přenesená",J562,0)</f>
        <v>0</v>
      </c>
      <c r="BI562" s="144">
        <f>IF(N562="nulová",J562,0)</f>
        <v>0</v>
      </c>
      <c r="BJ562" s="17" t="s">
        <v>23</v>
      </c>
      <c r="BK562" s="144">
        <f>ROUND(I562*H562,2)</f>
        <v>0</v>
      </c>
      <c r="BL562" s="17" t="s">
        <v>106</v>
      </c>
      <c r="BM562" s="143" t="s">
        <v>673</v>
      </c>
    </row>
    <row r="563" spans="2:65" s="12" customFormat="1" ht="11.25">
      <c r="B563" s="149"/>
      <c r="D563" s="150" t="s">
        <v>173</v>
      </c>
      <c r="E563" s="151" t="s">
        <v>34</v>
      </c>
      <c r="F563" s="152" t="s">
        <v>674</v>
      </c>
      <c r="H563" s="151" t="s">
        <v>34</v>
      </c>
      <c r="I563" s="153"/>
      <c r="L563" s="149"/>
      <c r="M563" s="154"/>
      <c r="T563" s="155"/>
      <c r="AT563" s="151" t="s">
        <v>173</v>
      </c>
      <c r="AU563" s="151" t="s">
        <v>88</v>
      </c>
      <c r="AV563" s="12" t="s">
        <v>23</v>
      </c>
      <c r="AW563" s="12" t="s">
        <v>39</v>
      </c>
      <c r="AX563" s="12" t="s">
        <v>80</v>
      </c>
      <c r="AY563" s="151" t="s">
        <v>163</v>
      </c>
    </row>
    <row r="564" spans="2:65" s="13" customFormat="1" ht="11.25">
      <c r="B564" s="156"/>
      <c r="D564" s="150" t="s">
        <v>173</v>
      </c>
      <c r="E564" s="157" t="s">
        <v>34</v>
      </c>
      <c r="F564" s="158" t="s">
        <v>488</v>
      </c>
      <c r="H564" s="159">
        <v>56</v>
      </c>
      <c r="I564" s="160"/>
      <c r="L564" s="156"/>
      <c r="M564" s="161"/>
      <c r="T564" s="162"/>
      <c r="AT564" s="157" t="s">
        <v>173</v>
      </c>
      <c r="AU564" s="157" t="s">
        <v>88</v>
      </c>
      <c r="AV564" s="13" t="s">
        <v>88</v>
      </c>
      <c r="AW564" s="13" t="s">
        <v>39</v>
      </c>
      <c r="AX564" s="13" t="s">
        <v>23</v>
      </c>
      <c r="AY564" s="157" t="s">
        <v>163</v>
      </c>
    </row>
    <row r="565" spans="2:65" s="13" customFormat="1" ht="11.25">
      <c r="B565" s="156"/>
      <c r="D565" s="150" t="s">
        <v>173</v>
      </c>
      <c r="F565" s="158" t="s">
        <v>675</v>
      </c>
      <c r="H565" s="159">
        <v>57.12</v>
      </c>
      <c r="I565" s="160"/>
      <c r="L565" s="156"/>
      <c r="M565" s="161"/>
      <c r="T565" s="162"/>
      <c r="AT565" s="157" t="s">
        <v>173</v>
      </c>
      <c r="AU565" s="157" t="s">
        <v>88</v>
      </c>
      <c r="AV565" s="13" t="s">
        <v>88</v>
      </c>
      <c r="AW565" s="13" t="s">
        <v>4</v>
      </c>
      <c r="AX565" s="13" t="s">
        <v>23</v>
      </c>
      <c r="AY565" s="157" t="s">
        <v>163</v>
      </c>
    </row>
    <row r="566" spans="2:65" s="1" customFormat="1" ht="24.2" customHeight="1">
      <c r="B566" s="33"/>
      <c r="C566" s="132" t="s">
        <v>676</v>
      </c>
      <c r="D566" s="132" t="s">
        <v>165</v>
      </c>
      <c r="E566" s="133" t="s">
        <v>677</v>
      </c>
      <c r="F566" s="134" t="s">
        <v>678</v>
      </c>
      <c r="G566" s="135" t="s">
        <v>373</v>
      </c>
      <c r="H566" s="136">
        <v>337</v>
      </c>
      <c r="I566" s="137"/>
      <c r="J566" s="138">
        <f>ROUND(I566*H566,2)</f>
        <v>0</v>
      </c>
      <c r="K566" s="134" t="s">
        <v>169</v>
      </c>
      <c r="L566" s="33"/>
      <c r="M566" s="139" t="s">
        <v>34</v>
      </c>
      <c r="N566" s="140" t="s">
        <v>51</v>
      </c>
      <c r="P566" s="141">
        <f>O566*H566</f>
        <v>0</v>
      </c>
      <c r="Q566" s="141">
        <v>0.1295</v>
      </c>
      <c r="R566" s="141">
        <f>Q566*H566</f>
        <v>43.641500000000001</v>
      </c>
      <c r="S566" s="141">
        <v>0</v>
      </c>
      <c r="T566" s="142">
        <f>S566*H566</f>
        <v>0</v>
      </c>
      <c r="AR566" s="143" t="s">
        <v>106</v>
      </c>
      <c r="AT566" s="143" t="s">
        <v>165</v>
      </c>
      <c r="AU566" s="143" t="s">
        <v>88</v>
      </c>
      <c r="AY566" s="17" t="s">
        <v>163</v>
      </c>
      <c r="BE566" s="144">
        <f>IF(N566="základní",J566,0)</f>
        <v>0</v>
      </c>
      <c r="BF566" s="144">
        <f>IF(N566="snížená",J566,0)</f>
        <v>0</v>
      </c>
      <c r="BG566" s="144">
        <f>IF(N566="zákl. přenesená",J566,0)</f>
        <v>0</v>
      </c>
      <c r="BH566" s="144">
        <f>IF(N566="sníž. přenesená",J566,0)</f>
        <v>0</v>
      </c>
      <c r="BI566" s="144">
        <f>IF(N566="nulová",J566,0)</f>
        <v>0</v>
      </c>
      <c r="BJ566" s="17" t="s">
        <v>23</v>
      </c>
      <c r="BK566" s="144">
        <f>ROUND(I566*H566,2)</f>
        <v>0</v>
      </c>
      <c r="BL566" s="17" t="s">
        <v>106</v>
      </c>
      <c r="BM566" s="143" t="s">
        <v>679</v>
      </c>
    </row>
    <row r="567" spans="2:65" s="1" customFormat="1" ht="11.25">
      <c r="B567" s="33"/>
      <c r="D567" s="145" t="s">
        <v>171</v>
      </c>
      <c r="F567" s="146" t="s">
        <v>680</v>
      </c>
      <c r="I567" s="147"/>
      <c r="L567" s="33"/>
      <c r="M567" s="148"/>
      <c r="T567" s="54"/>
      <c r="AT567" s="17" t="s">
        <v>171</v>
      </c>
      <c r="AU567" s="17" t="s">
        <v>88</v>
      </c>
    </row>
    <row r="568" spans="2:65" s="12" customFormat="1" ht="11.25">
      <c r="B568" s="149"/>
      <c r="D568" s="150" t="s">
        <v>173</v>
      </c>
      <c r="E568" s="151" t="s">
        <v>34</v>
      </c>
      <c r="F568" s="152" t="s">
        <v>278</v>
      </c>
      <c r="H568" s="151" t="s">
        <v>34</v>
      </c>
      <c r="I568" s="153"/>
      <c r="L568" s="149"/>
      <c r="M568" s="154"/>
      <c r="T568" s="155"/>
      <c r="AT568" s="151" t="s">
        <v>173</v>
      </c>
      <c r="AU568" s="151" t="s">
        <v>88</v>
      </c>
      <c r="AV568" s="12" t="s">
        <v>23</v>
      </c>
      <c r="AW568" s="12" t="s">
        <v>39</v>
      </c>
      <c r="AX568" s="12" t="s">
        <v>80</v>
      </c>
      <c r="AY568" s="151" t="s">
        <v>163</v>
      </c>
    </row>
    <row r="569" spans="2:65" s="13" customFormat="1" ht="11.25">
      <c r="B569" s="156"/>
      <c r="D569" s="150" t="s">
        <v>173</v>
      </c>
      <c r="E569" s="157" t="s">
        <v>34</v>
      </c>
      <c r="F569" s="158" t="s">
        <v>681</v>
      </c>
      <c r="H569" s="159">
        <v>337</v>
      </c>
      <c r="I569" s="160"/>
      <c r="L569" s="156"/>
      <c r="M569" s="161"/>
      <c r="T569" s="162"/>
      <c r="AT569" s="157" t="s">
        <v>173</v>
      </c>
      <c r="AU569" s="157" t="s">
        <v>88</v>
      </c>
      <c r="AV569" s="13" t="s">
        <v>88</v>
      </c>
      <c r="AW569" s="13" t="s">
        <v>39</v>
      </c>
      <c r="AX569" s="13" t="s">
        <v>23</v>
      </c>
      <c r="AY569" s="157" t="s">
        <v>163</v>
      </c>
    </row>
    <row r="570" spans="2:65" s="1" customFormat="1" ht="16.5" customHeight="1">
      <c r="B570" s="33"/>
      <c r="C570" s="170" t="s">
        <v>682</v>
      </c>
      <c r="D570" s="170" t="s">
        <v>309</v>
      </c>
      <c r="E570" s="171" t="s">
        <v>683</v>
      </c>
      <c r="F570" s="172" t="s">
        <v>684</v>
      </c>
      <c r="G570" s="173" t="s">
        <v>373</v>
      </c>
      <c r="H570" s="174">
        <v>337</v>
      </c>
      <c r="I570" s="175"/>
      <c r="J570" s="176">
        <f>ROUND(I570*H570,2)</f>
        <v>0</v>
      </c>
      <c r="K570" s="172" t="s">
        <v>169</v>
      </c>
      <c r="L570" s="177"/>
      <c r="M570" s="178" t="s">
        <v>34</v>
      </c>
      <c r="N570" s="179" t="s">
        <v>51</v>
      </c>
      <c r="P570" s="141">
        <f>O570*H570</f>
        <v>0</v>
      </c>
      <c r="Q570" s="141">
        <v>3.5999999999999997E-2</v>
      </c>
      <c r="R570" s="141">
        <f>Q570*H570</f>
        <v>12.132</v>
      </c>
      <c r="S570" s="141">
        <v>0</v>
      </c>
      <c r="T570" s="142">
        <f>S570*H570</f>
        <v>0</v>
      </c>
      <c r="AR570" s="143" t="s">
        <v>248</v>
      </c>
      <c r="AT570" s="143" t="s">
        <v>309</v>
      </c>
      <c r="AU570" s="143" t="s">
        <v>88</v>
      </c>
      <c r="AY570" s="17" t="s">
        <v>163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7" t="s">
        <v>23</v>
      </c>
      <c r="BK570" s="144">
        <f>ROUND(I570*H570,2)</f>
        <v>0</v>
      </c>
      <c r="BL570" s="17" t="s">
        <v>106</v>
      </c>
      <c r="BM570" s="143" t="s">
        <v>685</v>
      </c>
    </row>
    <row r="571" spans="2:65" s="12" customFormat="1" ht="11.25">
      <c r="B571" s="149"/>
      <c r="D571" s="150" t="s">
        <v>173</v>
      </c>
      <c r="E571" s="151" t="s">
        <v>34</v>
      </c>
      <c r="F571" s="152" t="s">
        <v>446</v>
      </c>
      <c r="H571" s="151" t="s">
        <v>34</v>
      </c>
      <c r="I571" s="153"/>
      <c r="L571" s="149"/>
      <c r="M571" s="154"/>
      <c r="T571" s="155"/>
      <c r="AT571" s="151" t="s">
        <v>173</v>
      </c>
      <c r="AU571" s="151" t="s">
        <v>88</v>
      </c>
      <c r="AV571" s="12" t="s">
        <v>23</v>
      </c>
      <c r="AW571" s="12" t="s">
        <v>39</v>
      </c>
      <c r="AX571" s="12" t="s">
        <v>80</v>
      </c>
      <c r="AY571" s="151" t="s">
        <v>163</v>
      </c>
    </row>
    <row r="572" spans="2:65" s="13" customFormat="1" ht="11.25">
      <c r="B572" s="156"/>
      <c r="D572" s="150" t="s">
        <v>173</v>
      </c>
      <c r="E572" s="157" t="s">
        <v>34</v>
      </c>
      <c r="F572" s="158" t="s">
        <v>681</v>
      </c>
      <c r="H572" s="159">
        <v>337</v>
      </c>
      <c r="I572" s="160"/>
      <c r="L572" s="156"/>
      <c r="M572" s="161"/>
      <c r="T572" s="162"/>
      <c r="AT572" s="157" t="s">
        <v>173</v>
      </c>
      <c r="AU572" s="157" t="s">
        <v>88</v>
      </c>
      <c r="AV572" s="13" t="s">
        <v>88</v>
      </c>
      <c r="AW572" s="13" t="s">
        <v>39</v>
      </c>
      <c r="AX572" s="13" t="s">
        <v>23</v>
      </c>
      <c r="AY572" s="157" t="s">
        <v>163</v>
      </c>
    </row>
    <row r="573" spans="2:65" s="1" customFormat="1" ht="24.2" customHeight="1">
      <c r="B573" s="33"/>
      <c r="C573" s="132" t="s">
        <v>686</v>
      </c>
      <c r="D573" s="132" t="s">
        <v>165</v>
      </c>
      <c r="E573" s="133" t="s">
        <v>687</v>
      </c>
      <c r="F573" s="134" t="s">
        <v>688</v>
      </c>
      <c r="G573" s="135" t="s">
        <v>373</v>
      </c>
      <c r="H573" s="136">
        <v>166</v>
      </c>
      <c r="I573" s="137"/>
      <c r="J573" s="138">
        <f>ROUND(I573*H573,2)</f>
        <v>0</v>
      </c>
      <c r="K573" s="134" t="s">
        <v>169</v>
      </c>
      <c r="L573" s="33"/>
      <c r="M573" s="139" t="s">
        <v>34</v>
      </c>
      <c r="N573" s="140" t="s">
        <v>51</v>
      </c>
      <c r="P573" s="141">
        <f>O573*H573</f>
        <v>0</v>
      </c>
      <c r="Q573" s="141">
        <v>0.15540000000000001</v>
      </c>
      <c r="R573" s="141">
        <f>Q573*H573</f>
        <v>25.796400000000002</v>
      </c>
      <c r="S573" s="141">
        <v>0</v>
      </c>
      <c r="T573" s="142">
        <f>S573*H573</f>
        <v>0</v>
      </c>
      <c r="AR573" s="143" t="s">
        <v>106</v>
      </c>
      <c r="AT573" s="143" t="s">
        <v>165</v>
      </c>
      <c r="AU573" s="143" t="s">
        <v>88</v>
      </c>
      <c r="AY573" s="17" t="s">
        <v>163</v>
      </c>
      <c r="BE573" s="144">
        <f>IF(N573="základní",J573,0)</f>
        <v>0</v>
      </c>
      <c r="BF573" s="144">
        <f>IF(N573="snížená",J573,0)</f>
        <v>0</v>
      </c>
      <c r="BG573" s="144">
        <f>IF(N573="zákl. přenesená",J573,0)</f>
        <v>0</v>
      </c>
      <c r="BH573" s="144">
        <f>IF(N573="sníž. přenesená",J573,0)</f>
        <v>0</v>
      </c>
      <c r="BI573" s="144">
        <f>IF(N573="nulová",J573,0)</f>
        <v>0</v>
      </c>
      <c r="BJ573" s="17" t="s">
        <v>23</v>
      </c>
      <c r="BK573" s="144">
        <f>ROUND(I573*H573,2)</f>
        <v>0</v>
      </c>
      <c r="BL573" s="17" t="s">
        <v>106</v>
      </c>
      <c r="BM573" s="143" t="s">
        <v>689</v>
      </c>
    </row>
    <row r="574" spans="2:65" s="1" customFormat="1" ht="11.25">
      <c r="B574" s="33"/>
      <c r="D574" s="145" t="s">
        <v>171</v>
      </c>
      <c r="F574" s="146" t="s">
        <v>690</v>
      </c>
      <c r="I574" s="147"/>
      <c r="L574" s="33"/>
      <c r="M574" s="148"/>
      <c r="T574" s="54"/>
      <c r="AT574" s="17" t="s">
        <v>171</v>
      </c>
      <c r="AU574" s="17" t="s">
        <v>88</v>
      </c>
    </row>
    <row r="575" spans="2:65" s="12" customFormat="1" ht="11.25">
      <c r="B575" s="149"/>
      <c r="D575" s="150" t="s">
        <v>173</v>
      </c>
      <c r="E575" s="151" t="s">
        <v>34</v>
      </c>
      <c r="F575" s="152" t="s">
        <v>611</v>
      </c>
      <c r="H575" s="151" t="s">
        <v>34</v>
      </c>
      <c r="I575" s="153"/>
      <c r="L575" s="149"/>
      <c r="M575" s="154"/>
      <c r="T575" s="155"/>
      <c r="AT575" s="151" t="s">
        <v>173</v>
      </c>
      <c r="AU575" s="151" t="s">
        <v>88</v>
      </c>
      <c r="AV575" s="12" t="s">
        <v>23</v>
      </c>
      <c r="AW575" s="12" t="s">
        <v>39</v>
      </c>
      <c r="AX575" s="12" t="s">
        <v>80</v>
      </c>
      <c r="AY575" s="151" t="s">
        <v>163</v>
      </c>
    </row>
    <row r="576" spans="2:65" s="12" customFormat="1" ht="11.25">
      <c r="B576" s="149"/>
      <c r="D576" s="150" t="s">
        <v>173</v>
      </c>
      <c r="E576" s="151" t="s">
        <v>34</v>
      </c>
      <c r="F576" s="152" t="s">
        <v>691</v>
      </c>
      <c r="H576" s="151" t="s">
        <v>34</v>
      </c>
      <c r="I576" s="153"/>
      <c r="L576" s="149"/>
      <c r="M576" s="154"/>
      <c r="T576" s="155"/>
      <c r="AT576" s="151" t="s">
        <v>173</v>
      </c>
      <c r="AU576" s="151" t="s">
        <v>88</v>
      </c>
      <c r="AV576" s="12" t="s">
        <v>23</v>
      </c>
      <c r="AW576" s="12" t="s">
        <v>39</v>
      </c>
      <c r="AX576" s="12" t="s">
        <v>80</v>
      </c>
      <c r="AY576" s="151" t="s">
        <v>163</v>
      </c>
    </row>
    <row r="577" spans="2:65" s="12" customFormat="1" ht="11.25">
      <c r="B577" s="149"/>
      <c r="D577" s="150" t="s">
        <v>173</v>
      </c>
      <c r="E577" s="151" t="s">
        <v>34</v>
      </c>
      <c r="F577" s="152" t="s">
        <v>692</v>
      </c>
      <c r="H577" s="151" t="s">
        <v>34</v>
      </c>
      <c r="I577" s="153"/>
      <c r="L577" s="149"/>
      <c r="M577" s="154"/>
      <c r="T577" s="155"/>
      <c r="AT577" s="151" t="s">
        <v>173</v>
      </c>
      <c r="AU577" s="151" t="s">
        <v>88</v>
      </c>
      <c r="AV577" s="12" t="s">
        <v>23</v>
      </c>
      <c r="AW577" s="12" t="s">
        <v>39</v>
      </c>
      <c r="AX577" s="12" t="s">
        <v>80</v>
      </c>
      <c r="AY577" s="151" t="s">
        <v>163</v>
      </c>
    </row>
    <row r="578" spans="2:65" s="13" customFormat="1" ht="11.25">
      <c r="B578" s="156"/>
      <c r="D578" s="150" t="s">
        <v>173</v>
      </c>
      <c r="E578" s="157" t="s">
        <v>34</v>
      </c>
      <c r="F578" s="158" t="s">
        <v>693</v>
      </c>
      <c r="H578" s="159">
        <v>116</v>
      </c>
      <c r="I578" s="160"/>
      <c r="L578" s="156"/>
      <c r="M578" s="161"/>
      <c r="T578" s="162"/>
      <c r="AT578" s="157" t="s">
        <v>173</v>
      </c>
      <c r="AU578" s="157" t="s">
        <v>88</v>
      </c>
      <c r="AV578" s="13" t="s">
        <v>88</v>
      </c>
      <c r="AW578" s="13" t="s">
        <v>39</v>
      </c>
      <c r="AX578" s="13" t="s">
        <v>80</v>
      </c>
      <c r="AY578" s="157" t="s">
        <v>163</v>
      </c>
    </row>
    <row r="579" spans="2:65" s="12" customFormat="1" ht="11.25">
      <c r="B579" s="149"/>
      <c r="D579" s="150" t="s">
        <v>173</v>
      </c>
      <c r="E579" s="151" t="s">
        <v>34</v>
      </c>
      <c r="F579" s="152" t="s">
        <v>694</v>
      </c>
      <c r="H579" s="151" t="s">
        <v>34</v>
      </c>
      <c r="I579" s="153"/>
      <c r="L579" s="149"/>
      <c r="M579" s="154"/>
      <c r="T579" s="155"/>
      <c r="AT579" s="151" t="s">
        <v>173</v>
      </c>
      <c r="AU579" s="151" t="s">
        <v>88</v>
      </c>
      <c r="AV579" s="12" t="s">
        <v>23</v>
      </c>
      <c r="AW579" s="12" t="s">
        <v>39</v>
      </c>
      <c r="AX579" s="12" t="s">
        <v>80</v>
      </c>
      <c r="AY579" s="151" t="s">
        <v>163</v>
      </c>
    </row>
    <row r="580" spans="2:65" s="13" customFormat="1" ht="11.25">
      <c r="B580" s="156"/>
      <c r="D580" s="150" t="s">
        <v>173</v>
      </c>
      <c r="E580" s="157" t="s">
        <v>34</v>
      </c>
      <c r="F580" s="158" t="s">
        <v>695</v>
      </c>
      <c r="H580" s="159">
        <v>16</v>
      </c>
      <c r="I580" s="160"/>
      <c r="L580" s="156"/>
      <c r="M580" s="161"/>
      <c r="T580" s="162"/>
      <c r="AT580" s="157" t="s">
        <v>173</v>
      </c>
      <c r="AU580" s="157" t="s">
        <v>88</v>
      </c>
      <c r="AV580" s="13" t="s">
        <v>88</v>
      </c>
      <c r="AW580" s="13" t="s">
        <v>39</v>
      </c>
      <c r="AX580" s="13" t="s">
        <v>80</v>
      </c>
      <c r="AY580" s="157" t="s">
        <v>163</v>
      </c>
    </row>
    <row r="581" spans="2:65" s="12" customFormat="1" ht="11.25">
      <c r="B581" s="149"/>
      <c r="D581" s="150" t="s">
        <v>173</v>
      </c>
      <c r="E581" s="151" t="s">
        <v>34</v>
      </c>
      <c r="F581" s="152" t="s">
        <v>696</v>
      </c>
      <c r="H581" s="151" t="s">
        <v>34</v>
      </c>
      <c r="I581" s="153"/>
      <c r="L581" s="149"/>
      <c r="M581" s="154"/>
      <c r="T581" s="155"/>
      <c r="AT581" s="151" t="s">
        <v>173</v>
      </c>
      <c r="AU581" s="151" t="s">
        <v>88</v>
      </c>
      <c r="AV581" s="12" t="s">
        <v>23</v>
      </c>
      <c r="AW581" s="12" t="s">
        <v>39</v>
      </c>
      <c r="AX581" s="12" t="s">
        <v>80</v>
      </c>
      <c r="AY581" s="151" t="s">
        <v>163</v>
      </c>
    </row>
    <row r="582" spans="2:65" s="13" customFormat="1" ht="11.25">
      <c r="B582" s="156"/>
      <c r="D582" s="150" t="s">
        <v>173</v>
      </c>
      <c r="E582" s="157" t="s">
        <v>34</v>
      </c>
      <c r="F582" s="158" t="s">
        <v>697</v>
      </c>
      <c r="H582" s="159">
        <v>34</v>
      </c>
      <c r="I582" s="160"/>
      <c r="L582" s="156"/>
      <c r="M582" s="161"/>
      <c r="T582" s="162"/>
      <c r="AT582" s="157" t="s">
        <v>173</v>
      </c>
      <c r="AU582" s="157" t="s">
        <v>88</v>
      </c>
      <c r="AV582" s="13" t="s">
        <v>88</v>
      </c>
      <c r="AW582" s="13" t="s">
        <v>39</v>
      </c>
      <c r="AX582" s="13" t="s">
        <v>80</v>
      </c>
      <c r="AY582" s="157" t="s">
        <v>163</v>
      </c>
    </row>
    <row r="583" spans="2:65" s="14" customFormat="1" ht="11.25">
      <c r="B583" s="163"/>
      <c r="D583" s="150" t="s">
        <v>173</v>
      </c>
      <c r="E583" s="164" t="s">
        <v>34</v>
      </c>
      <c r="F583" s="165" t="s">
        <v>182</v>
      </c>
      <c r="H583" s="166">
        <v>166</v>
      </c>
      <c r="I583" s="167"/>
      <c r="L583" s="163"/>
      <c r="M583" s="168"/>
      <c r="T583" s="169"/>
      <c r="AT583" s="164" t="s">
        <v>173</v>
      </c>
      <c r="AU583" s="164" t="s">
        <v>88</v>
      </c>
      <c r="AV583" s="14" t="s">
        <v>106</v>
      </c>
      <c r="AW583" s="14" t="s">
        <v>39</v>
      </c>
      <c r="AX583" s="14" t="s">
        <v>23</v>
      </c>
      <c r="AY583" s="164" t="s">
        <v>163</v>
      </c>
    </row>
    <row r="584" spans="2:65" s="1" customFormat="1" ht="16.5" customHeight="1">
      <c r="B584" s="33"/>
      <c r="C584" s="170" t="s">
        <v>698</v>
      </c>
      <c r="D584" s="170" t="s">
        <v>309</v>
      </c>
      <c r="E584" s="171" t="s">
        <v>699</v>
      </c>
      <c r="F584" s="172" t="s">
        <v>700</v>
      </c>
      <c r="G584" s="173" t="s">
        <v>373</v>
      </c>
      <c r="H584" s="174">
        <v>116</v>
      </c>
      <c r="I584" s="175"/>
      <c r="J584" s="176">
        <f>ROUND(I584*H584,2)</f>
        <v>0</v>
      </c>
      <c r="K584" s="172" t="s">
        <v>169</v>
      </c>
      <c r="L584" s="177"/>
      <c r="M584" s="178" t="s">
        <v>34</v>
      </c>
      <c r="N584" s="179" t="s">
        <v>51</v>
      </c>
      <c r="P584" s="141">
        <f>O584*H584</f>
        <v>0</v>
      </c>
      <c r="Q584" s="141">
        <v>0.08</v>
      </c>
      <c r="R584" s="141">
        <f>Q584*H584</f>
        <v>9.2799999999999994</v>
      </c>
      <c r="S584" s="141">
        <v>0</v>
      </c>
      <c r="T584" s="142">
        <f>S584*H584</f>
        <v>0</v>
      </c>
      <c r="AR584" s="143" t="s">
        <v>248</v>
      </c>
      <c r="AT584" s="143" t="s">
        <v>309</v>
      </c>
      <c r="AU584" s="143" t="s">
        <v>88</v>
      </c>
      <c r="AY584" s="17" t="s">
        <v>163</v>
      </c>
      <c r="BE584" s="144">
        <f>IF(N584="základní",J584,0)</f>
        <v>0</v>
      </c>
      <c r="BF584" s="144">
        <f>IF(N584="snížená",J584,0)</f>
        <v>0</v>
      </c>
      <c r="BG584" s="144">
        <f>IF(N584="zákl. přenesená",J584,0)</f>
        <v>0</v>
      </c>
      <c r="BH584" s="144">
        <f>IF(N584="sníž. přenesená",J584,0)</f>
        <v>0</v>
      </c>
      <c r="BI584" s="144">
        <f>IF(N584="nulová",J584,0)</f>
        <v>0</v>
      </c>
      <c r="BJ584" s="17" t="s">
        <v>23</v>
      </c>
      <c r="BK584" s="144">
        <f>ROUND(I584*H584,2)</f>
        <v>0</v>
      </c>
      <c r="BL584" s="17" t="s">
        <v>106</v>
      </c>
      <c r="BM584" s="143" t="s">
        <v>701</v>
      </c>
    </row>
    <row r="585" spans="2:65" s="12" customFormat="1" ht="11.25">
      <c r="B585" s="149"/>
      <c r="D585" s="150" t="s">
        <v>173</v>
      </c>
      <c r="E585" s="151" t="s">
        <v>34</v>
      </c>
      <c r="F585" s="152" t="s">
        <v>446</v>
      </c>
      <c r="H585" s="151" t="s">
        <v>34</v>
      </c>
      <c r="I585" s="153"/>
      <c r="L585" s="149"/>
      <c r="M585" s="154"/>
      <c r="T585" s="155"/>
      <c r="AT585" s="151" t="s">
        <v>173</v>
      </c>
      <c r="AU585" s="151" t="s">
        <v>88</v>
      </c>
      <c r="AV585" s="12" t="s">
        <v>23</v>
      </c>
      <c r="AW585" s="12" t="s">
        <v>39</v>
      </c>
      <c r="AX585" s="12" t="s">
        <v>80</v>
      </c>
      <c r="AY585" s="151" t="s">
        <v>163</v>
      </c>
    </row>
    <row r="586" spans="2:65" s="13" customFormat="1" ht="11.25">
      <c r="B586" s="156"/>
      <c r="D586" s="150" t="s">
        <v>173</v>
      </c>
      <c r="E586" s="157" t="s">
        <v>34</v>
      </c>
      <c r="F586" s="158" t="s">
        <v>702</v>
      </c>
      <c r="H586" s="159">
        <v>116</v>
      </c>
      <c r="I586" s="160"/>
      <c r="L586" s="156"/>
      <c r="M586" s="161"/>
      <c r="T586" s="162"/>
      <c r="AT586" s="157" t="s">
        <v>173</v>
      </c>
      <c r="AU586" s="157" t="s">
        <v>88</v>
      </c>
      <c r="AV586" s="13" t="s">
        <v>88</v>
      </c>
      <c r="AW586" s="13" t="s">
        <v>39</v>
      </c>
      <c r="AX586" s="13" t="s">
        <v>23</v>
      </c>
      <c r="AY586" s="157" t="s">
        <v>163</v>
      </c>
    </row>
    <row r="587" spans="2:65" s="1" customFormat="1" ht="16.5" customHeight="1">
      <c r="B587" s="33"/>
      <c r="C587" s="170" t="s">
        <v>703</v>
      </c>
      <c r="D587" s="170" t="s">
        <v>309</v>
      </c>
      <c r="E587" s="171" t="s">
        <v>704</v>
      </c>
      <c r="F587" s="172" t="s">
        <v>705</v>
      </c>
      <c r="G587" s="173" t="s">
        <v>373</v>
      </c>
      <c r="H587" s="174">
        <v>16</v>
      </c>
      <c r="I587" s="175"/>
      <c r="J587" s="176">
        <f>ROUND(I587*H587,2)</f>
        <v>0</v>
      </c>
      <c r="K587" s="172" t="s">
        <v>169</v>
      </c>
      <c r="L587" s="177"/>
      <c r="M587" s="178" t="s">
        <v>34</v>
      </c>
      <c r="N587" s="179" t="s">
        <v>51</v>
      </c>
      <c r="P587" s="141">
        <f>O587*H587</f>
        <v>0</v>
      </c>
      <c r="Q587" s="141">
        <v>6.5670000000000006E-2</v>
      </c>
      <c r="R587" s="141">
        <f>Q587*H587</f>
        <v>1.0507200000000001</v>
      </c>
      <c r="S587" s="141">
        <v>0</v>
      </c>
      <c r="T587" s="142">
        <f>S587*H587</f>
        <v>0</v>
      </c>
      <c r="AR587" s="143" t="s">
        <v>248</v>
      </c>
      <c r="AT587" s="143" t="s">
        <v>309</v>
      </c>
      <c r="AU587" s="143" t="s">
        <v>88</v>
      </c>
      <c r="AY587" s="17" t="s">
        <v>163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7" t="s">
        <v>23</v>
      </c>
      <c r="BK587" s="144">
        <f>ROUND(I587*H587,2)</f>
        <v>0</v>
      </c>
      <c r="BL587" s="17" t="s">
        <v>106</v>
      </c>
      <c r="BM587" s="143" t="s">
        <v>706</v>
      </c>
    </row>
    <row r="588" spans="2:65" s="12" customFormat="1" ht="11.25">
      <c r="B588" s="149"/>
      <c r="D588" s="150" t="s">
        <v>173</v>
      </c>
      <c r="E588" s="151" t="s">
        <v>34</v>
      </c>
      <c r="F588" s="152" t="s">
        <v>446</v>
      </c>
      <c r="H588" s="151" t="s">
        <v>34</v>
      </c>
      <c r="I588" s="153"/>
      <c r="L588" s="149"/>
      <c r="M588" s="154"/>
      <c r="T588" s="155"/>
      <c r="AT588" s="151" t="s">
        <v>173</v>
      </c>
      <c r="AU588" s="151" t="s">
        <v>88</v>
      </c>
      <c r="AV588" s="12" t="s">
        <v>23</v>
      </c>
      <c r="AW588" s="12" t="s">
        <v>39</v>
      </c>
      <c r="AX588" s="12" t="s">
        <v>80</v>
      </c>
      <c r="AY588" s="151" t="s">
        <v>163</v>
      </c>
    </row>
    <row r="589" spans="2:65" s="13" customFormat="1" ht="11.25">
      <c r="B589" s="156"/>
      <c r="D589" s="150" t="s">
        <v>173</v>
      </c>
      <c r="E589" s="157" t="s">
        <v>34</v>
      </c>
      <c r="F589" s="158" t="s">
        <v>695</v>
      </c>
      <c r="H589" s="159">
        <v>16</v>
      </c>
      <c r="I589" s="160"/>
      <c r="L589" s="156"/>
      <c r="M589" s="161"/>
      <c r="T589" s="162"/>
      <c r="AT589" s="157" t="s">
        <v>173</v>
      </c>
      <c r="AU589" s="157" t="s">
        <v>88</v>
      </c>
      <c r="AV589" s="13" t="s">
        <v>88</v>
      </c>
      <c r="AW589" s="13" t="s">
        <v>39</v>
      </c>
      <c r="AX589" s="13" t="s">
        <v>23</v>
      </c>
      <c r="AY589" s="157" t="s">
        <v>163</v>
      </c>
    </row>
    <row r="590" spans="2:65" s="1" customFormat="1" ht="16.5" customHeight="1">
      <c r="B590" s="33"/>
      <c r="C590" s="170" t="s">
        <v>707</v>
      </c>
      <c r="D590" s="170" t="s">
        <v>309</v>
      </c>
      <c r="E590" s="171" t="s">
        <v>708</v>
      </c>
      <c r="F590" s="172" t="s">
        <v>709</v>
      </c>
      <c r="G590" s="173" t="s">
        <v>373</v>
      </c>
      <c r="H590" s="174">
        <v>34</v>
      </c>
      <c r="I590" s="175"/>
      <c r="J590" s="176">
        <f>ROUND(I590*H590,2)</f>
        <v>0</v>
      </c>
      <c r="K590" s="172" t="s">
        <v>169</v>
      </c>
      <c r="L590" s="177"/>
      <c r="M590" s="178" t="s">
        <v>34</v>
      </c>
      <c r="N590" s="179" t="s">
        <v>51</v>
      </c>
      <c r="P590" s="141">
        <f>O590*H590</f>
        <v>0</v>
      </c>
      <c r="Q590" s="141">
        <v>4.8300000000000003E-2</v>
      </c>
      <c r="R590" s="141">
        <f>Q590*H590</f>
        <v>1.6422000000000001</v>
      </c>
      <c r="S590" s="141">
        <v>0</v>
      </c>
      <c r="T590" s="142">
        <f>S590*H590</f>
        <v>0</v>
      </c>
      <c r="AR590" s="143" t="s">
        <v>248</v>
      </c>
      <c r="AT590" s="143" t="s">
        <v>309</v>
      </c>
      <c r="AU590" s="143" t="s">
        <v>88</v>
      </c>
      <c r="AY590" s="17" t="s">
        <v>163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7" t="s">
        <v>23</v>
      </c>
      <c r="BK590" s="144">
        <f>ROUND(I590*H590,2)</f>
        <v>0</v>
      </c>
      <c r="BL590" s="17" t="s">
        <v>106</v>
      </c>
      <c r="BM590" s="143" t="s">
        <v>710</v>
      </c>
    </row>
    <row r="591" spans="2:65" s="12" customFormat="1" ht="11.25">
      <c r="B591" s="149"/>
      <c r="D591" s="150" t="s">
        <v>173</v>
      </c>
      <c r="E591" s="151" t="s">
        <v>34</v>
      </c>
      <c r="F591" s="152" t="s">
        <v>446</v>
      </c>
      <c r="H591" s="151" t="s">
        <v>34</v>
      </c>
      <c r="I591" s="153"/>
      <c r="L591" s="149"/>
      <c r="M591" s="154"/>
      <c r="T591" s="155"/>
      <c r="AT591" s="151" t="s">
        <v>173</v>
      </c>
      <c r="AU591" s="151" t="s">
        <v>88</v>
      </c>
      <c r="AV591" s="12" t="s">
        <v>23</v>
      </c>
      <c r="AW591" s="12" t="s">
        <v>39</v>
      </c>
      <c r="AX591" s="12" t="s">
        <v>80</v>
      </c>
      <c r="AY591" s="151" t="s">
        <v>163</v>
      </c>
    </row>
    <row r="592" spans="2:65" s="13" customFormat="1" ht="11.25">
      <c r="B592" s="156"/>
      <c r="D592" s="150" t="s">
        <v>173</v>
      </c>
      <c r="E592" s="157" t="s">
        <v>34</v>
      </c>
      <c r="F592" s="158" t="s">
        <v>697</v>
      </c>
      <c r="H592" s="159">
        <v>34</v>
      </c>
      <c r="I592" s="160"/>
      <c r="L592" s="156"/>
      <c r="M592" s="161"/>
      <c r="T592" s="162"/>
      <c r="AT592" s="157" t="s">
        <v>173</v>
      </c>
      <c r="AU592" s="157" t="s">
        <v>88</v>
      </c>
      <c r="AV592" s="13" t="s">
        <v>88</v>
      </c>
      <c r="AW592" s="13" t="s">
        <v>39</v>
      </c>
      <c r="AX592" s="13" t="s">
        <v>23</v>
      </c>
      <c r="AY592" s="157" t="s">
        <v>163</v>
      </c>
    </row>
    <row r="593" spans="2:65" s="1" customFormat="1" ht="16.5" customHeight="1">
      <c r="B593" s="33"/>
      <c r="C593" s="132" t="s">
        <v>711</v>
      </c>
      <c r="D593" s="132" t="s">
        <v>165</v>
      </c>
      <c r="E593" s="133" t="s">
        <v>712</v>
      </c>
      <c r="F593" s="134" t="s">
        <v>713</v>
      </c>
      <c r="G593" s="135" t="s">
        <v>185</v>
      </c>
      <c r="H593" s="136">
        <v>14.02</v>
      </c>
      <c r="I593" s="137"/>
      <c r="J593" s="138">
        <f>ROUND(I593*H593,2)</f>
        <v>0</v>
      </c>
      <c r="K593" s="134" t="s">
        <v>169</v>
      </c>
      <c r="L593" s="33"/>
      <c r="M593" s="139" t="s">
        <v>34</v>
      </c>
      <c r="N593" s="140" t="s">
        <v>51</v>
      </c>
      <c r="P593" s="141">
        <f>O593*H593</f>
        <v>0</v>
      </c>
      <c r="Q593" s="141">
        <v>2.2563399999999998</v>
      </c>
      <c r="R593" s="141">
        <f>Q593*H593</f>
        <v>31.633886799999996</v>
      </c>
      <c r="S593" s="141">
        <v>0</v>
      </c>
      <c r="T593" s="142">
        <f>S593*H593</f>
        <v>0</v>
      </c>
      <c r="AR593" s="143" t="s">
        <v>106</v>
      </c>
      <c r="AT593" s="143" t="s">
        <v>165</v>
      </c>
      <c r="AU593" s="143" t="s">
        <v>88</v>
      </c>
      <c r="AY593" s="17" t="s">
        <v>163</v>
      </c>
      <c r="BE593" s="144">
        <f>IF(N593="základní",J593,0)</f>
        <v>0</v>
      </c>
      <c r="BF593" s="144">
        <f>IF(N593="snížená",J593,0)</f>
        <v>0</v>
      </c>
      <c r="BG593" s="144">
        <f>IF(N593="zákl. přenesená",J593,0)</f>
        <v>0</v>
      </c>
      <c r="BH593" s="144">
        <f>IF(N593="sníž. přenesená",J593,0)</f>
        <v>0</v>
      </c>
      <c r="BI593" s="144">
        <f>IF(N593="nulová",J593,0)</f>
        <v>0</v>
      </c>
      <c r="BJ593" s="17" t="s">
        <v>23</v>
      </c>
      <c r="BK593" s="144">
        <f>ROUND(I593*H593,2)</f>
        <v>0</v>
      </c>
      <c r="BL593" s="17" t="s">
        <v>106</v>
      </c>
      <c r="BM593" s="143" t="s">
        <v>714</v>
      </c>
    </row>
    <row r="594" spans="2:65" s="1" customFormat="1" ht="11.25">
      <c r="B594" s="33"/>
      <c r="D594" s="145" t="s">
        <v>171</v>
      </c>
      <c r="F594" s="146" t="s">
        <v>715</v>
      </c>
      <c r="I594" s="147"/>
      <c r="L594" s="33"/>
      <c r="M594" s="148"/>
      <c r="T594" s="54"/>
      <c r="AT594" s="17" t="s">
        <v>171</v>
      </c>
      <c r="AU594" s="17" t="s">
        <v>88</v>
      </c>
    </row>
    <row r="595" spans="2:65" s="12" customFormat="1" ht="11.25">
      <c r="B595" s="149"/>
      <c r="D595" s="150" t="s">
        <v>173</v>
      </c>
      <c r="E595" s="151" t="s">
        <v>34</v>
      </c>
      <c r="F595" s="152" t="s">
        <v>611</v>
      </c>
      <c r="H595" s="151" t="s">
        <v>34</v>
      </c>
      <c r="I595" s="153"/>
      <c r="L595" s="149"/>
      <c r="M595" s="154"/>
      <c r="T595" s="155"/>
      <c r="AT595" s="151" t="s">
        <v>173</v>
      </c>
      <c r="AU595" s="151" t="s">
        <v>88</v>
      </c>
      <c r="AV595" s="12" t="s">
        <v>23</v>
      </c>
      <c r="AW595" s="12" t="s">
        <v>39</v>
      </c>
      <c r="AX595" s="12" t="s">
        <v>80</v>
      </c>
      <c r="AY595" s="151" t="s">
        <v>163</v>
      </c>
    </row>
    <row r="596" spans="2:65" s="12" customFormat="1" ht="11.25">
      <c r="B596" s="149"/>
      <c r="D596" s="150" t="s">
        <v>173</v>
      </c>
      <c r="E596" s="151" t="s">
        <v>34</v>
      </c>
      <c r="F596" s="152" t="s">
        <v>716</v>
      </c>
      <c r="H596" s="151" t="s">
        <v>34</v>
      </c>
      <c r="I596" s="153"/>
      <c r="L596" s="149"/>
      <c r="M596" s="154"/>
      <c r="T596" s="155"/>
      <c r="AT596" s="151" t="s">
        <v>173</v>
      </c>
      <c r="AU596" s="151" t="s">
        <v>88</v>
      </c>
      <c r="AV596" s="12" t="s">
        <v>23</v>
      </c>
      <c r="AW596" s="12" t="s">
        <v>39</v>
      </c>
      <c r="AX596" s="12" t="s">
        <v>80</v>
      </c>
      <c r="AY596" s="151" t="s">
        <v>163</v>
      </c>
    </row>
    <row r="597" spans="2:65" s="13" customFormat="1" ht="11.25">
      <c r="B597" s="156"/>
      <c r="D597" s="150" t="s">
        <v>173</v>
      </c>
      <c r="E597" s="157" t="s">
        <v>34</v>
      </c>
      <c r="F597" s="158" t="s">
        <v>717</v>
      </c>
      <c r="H597" s="159">
        <v>3.32</v>
      </c>
      <c r="I597" s="160"/>
      <c r="L597" s="156"/>
      <c r="M597" s="161"/>
      <c r="T597" s="162"/>
      <c r="AT597" s="157" t="s">
        <v>173</v>
      </c>
      <c r="AU597" s="157" t="s">
        <v>88</v>
      </c>
      <c r="AV597" s="13" t="s">
        <v>88</v>
      </c>
      <c r="AW597" s="13" t="s">
        <v>39</v>
      </c>
      <c r="AX597" s="13" t="s">
        <v>80</v>
      </c>
      <c r="AY597" s="157" t="s">
        <v>163</v>
      </c>
    </row>
    <row r="598" spans="2:65" s="12" customFormat="1" ht="11.25">
      <c r="B598" s="149"/>
      <c r="D598" s="150" t="s">
        <v>173</v>
      </c>
      <c r="E598" s="151" t="s">
        <v>34</v>
      </c>
      <c r="F598" s="152" t="s">
        <v>718</v>
      </c>
      <c r="H598" s="151" t="s">
        <v>34</v>
      </c>
      <c r="I598" s="153"/>
      <c r="L598" s="149"/>
      <c r="M598" s="154"/>
      <c r="T598" s="155"/>
      <c r="AT598" s="151" t="s">
        <v>173</v>
      </c>
      <c r="AU598" s="151" t="s">
        <v>88</v>
      </c>
      <c r="AV598" s="12" t="s">
        <v>23</v>
      </c>
      <c r="AW598" s="12" t="s">
        <v>39</v>
      </c>
      <c r="AX598" s="12" t="s">
        <v>80</v>
      </c>
      <c r="AY598" s="151" t="s">
        <v>163</v>
      </c>
    </row>
    <row r="599" spans="2:65" s="13" customFormat="1" ht="11.25">
      <c r="B599" s="156"/>
      <c r="D599" s="150" t="s">
        <v>173</v>
      </c>
      <c r="E599" s="157" t="s">
        <v>34</v>
      </c>
      <c r="F599" s="158" t="s">
        <v>719</v>
      </c>
      <c r="H599" s="159">
        <v>6.74</v>
      </c>
      <c r="I599" s="160"/>
      <c r="L599" s="156"/>
      <c r="M599" s="161"/>
      <c r="T599" s="162"/>
      <c r="AT599" s="157" t="s">
        <v>173</v>
      </c>
      <c r="AU599" s="157" t="s">
        <v>88</v>
      </c>
      <c r="AV599" s="13" t="s">
        <v>88</v>
      </c>
      <c r="AW599" s="13" t="s">
        <v>39</v>
      </c>
      <c r="AX599" s="13" t="s">
        <v>80</v>
      </c>
      <c r="AY599" s="157" t="s">
        <v>163</v>
      </c>
    </row>
    <row r="600" spans="2:65" s="12" customFormat="1" ht="11.25">
      <c r="B600" s="149"/>
      <c r="D600" s="150" t="s">
        <v>173</v>
      </c>
      <c r="E600" s="151" t="s">
        <v>34</v>
      </c>
      <c r="F600" s="152" t="s">
        <v>720</v>
      </c>
      <c r="H600" s="151" t="s">
        <v>34</v>
      </c>
      <c r="I600" s="153"/>
      <c r="L600" s="149"/>
      <c r="M600" s="154"/>
      <c r="T600" s="155"/>
      <c r="AT600" s="151" t="s">
        <v>173</v>
      </c>
      <c r="AU600" s="151" t="s">
        <v>88</v>
      </c>
      <c r="AV600" s="12" t="s">
        <v>23</v>
      </c>
      <c r="AW600" s="12" t="s">
        <v>39</v>
      </c>
      <c r="AX600" s="12" t="s">
        <v>80</v>
      </c>
      <c r="AY600" s="151" t="s">
        <v>163</v>
      </c>
    </row>
    <row r="601" spans="2:65" s="13" customFormat="1" ht="11.25">
      <c r="B601" s="156"/>
      <c r="D601" s="150" t="s">
        <v>173</v>
      </c>
      <c r="E601" s="157" t="s">
        <v>34</v>
      </c>
      <c r="F601" s="158" t="s">
        <v>721</v>
      </c>
      <c r="H601" s="159">
        <v>2.84</v>
      </c>
      <c r="I601" s="160"/>
      <c r="L601" s="156"/>
      <c r="M601" s="161"/>
      <c r="T601" s="162"/>
      <c r="AT601" s="157" t="s">
        <v>173</v>
      </c>
      <c r="AU601" s="157" t="s">
        <v>88</v>
      </c>
      <c r="AV601" s="13" t="s">
        <v>88</v>
      </c>
      <c r="AW601" s="13" t="s">
        <v>39</v>
      </c>
      <c r="AX601" s="13" t="s">
        <v>80</v>
      </c>
      <c r="AY601" s="157" t="s">
        <v>163</v>
      </c>
    </row>
    <row r="602" spans="2:65" s="12" customFormat="1" ht="11.25">
      <c r="B602" s="149"/>
      <c r="D602" s="150" t="s">
        <v>173</v>
      </c>
      <c r="E602" s="151" t="s">
        <v>34</v>
      </c>
      <c r="F602" s="152" t="s">
        <v>722</v>
      </c>
      <c r="H602" s="151" t="s">
        <v>34</v>
      </c>
      <c r="I602" s="153"/>
      <c r="L602" s="149"/>
      <c r="M602" s="154"/>
      <c r="T602" s="155"/>
      <c r="AT602" s="151" t="s">
        <v>173</v>
      </c>
      <c r="AU602" s="151" t="s">
        <v>88</v>
      </c>
      <c r="AV602" s="12" t="s">
        <v>23</v>
      </c>
      <c r="AW602" s="12" t="s">
        <v>39</v>
      </c>
      <c r="AX602" s="12" t="s">
        <v>80</v>
      </c>
      <c r="AY602" s="151" t="s">
        <v>163</v>
      </c>
    </row>
    <row r="603" spans="2:65" s="13" customFormat="1" ht="11.25">
      <c r="B603" s="156"/>
      <c r="D603" s="150" t="s">
        <v>173</v>
      </c>
      <c r="E603" s="157" t="s">
        <v>34</v>
      </c>
      <c r="F603" s="158" t="s">
        <v>723</v>
      </c>
      <c r="H603" s="159">
        <v>1.1200000000000001</v>
      </c>
      <c r="I603" s="160"/>
      <c r="L603" s="156"/>
      <c r="M603" s="161"/>
      <c r="T603" s="162"/>
      <c r="AT603" s="157" t="s">
        <v>173</v>
      </c>
      <c r="AU603" s="157" t="s">
        <v>88</v>
      </c>
      <c r="AV603" s="13" t="s">
        <v>88</v>
      </c>
      <c r="AW603" s="13" t="s">
        <v>39</v>
      </c>
      <c r="AX603" s="13" t="s">
        <v>80</v>
      </c>
      <c r="AY603" s="157" t="s">
        <v>163</v>
      </c>
    </row>
    <row r="604" spans="2:65" s="14" customFormat="1" ht="11.25">
      <c r="B604" s="163"/>
      <c r="D604" s="150" t="s">
        <v>173</v>
      </c>
      <c r="E604" s="164" t="s">
        <v>34</v>
      </c>
      <c r="F604" s="165" t="s">
        <v>182</v>
      </c>
      <c r="H604" s="166">
        <v>14.02</v>
      </c>
      <c r="I604" s="167"/>
      <c r="L604" s="163"/>
      <c r="M604" s="168"/>
      <c r="T604" s="169"/>
      <c r="AT604" s="164" t="s">
        <v>173</v>
      </c>
      <c r="AU604" s="164" t="s">
        <v>88</v>
      </c>
      <c r="AV604" s="14" t="s">
        <v>106</v>
      </c>
      <c r="AW604" s="14" t="s">
        <v>39</v>
      </c>
      <c r="AX604" s="14" t="s">
        <v>23</v>
      </c>
      <c r="AY604" s="164" t="s">
        <v>163</v>
      </c>
    </row>
    <row r="605" spans="2:65" s="1" customFormat="1" ht="16.5" customHeight="1">
      <c r="B605" s="33"/>
      <c r="C605" s="132" t="s">
        <v>724</v>
      </c>
      <c r="D605" s="132" t="s">
        <v>165</v>
      </c>
      <c r="E605" s="133" t="s">
        <v>725</v>
      </c>
      <c r="F605" s="134" t="s">
        <v>726</v>
      </c>
      <c r="G605" s="135" t="s">
        <v>373</v>
      </c>
      <c r="H605" s="136">
        <v>82</v>
      </c>
      <c r="I605" s="137"/>
      <c r="J605" s="138">
        <f>ROUND(I605*H605,2)</f>
        <v>0</v>
      </c>
      <c r="K605" s="134" t="s">
        <v>169</v>
      </c>
      <c r="L605" s="33"/>
      <c r="M605" s="139" t="s">
        <v>34</v>
      </c>
      <c r="N605" s="140" t="s">
        <v>51</v>
      </c>
      <c r="P605" s="141">
        <f>O605*H605</f>
        <v>0</v>
      </c>
      <c r="Q605" s="141">
        <v>0</v>
      </c>
      <c r="R605" s="141">
        <f>Q605*H605</f>
        <v>0</v>
      </c>
      <c r="S605" s="141">
        <v>0</v>
      </c>
      <c r="T605" s="142">
        <f>S605*H605</f>
        <v>0</v>
      </c>
      <c r="AR605" s="143" t="s">
        <v>106</v>
      </c>
      <c r="AT605" s="143" t="s">
        <v>165</v>
      </c>
      <c r="AU605" s="143" t="s">
        <v>88</v>
      </c>
      <c r="AY605" s="17" t="s">
        <v>163</v>
      </c>
      <c r="BE605" s="144">
        <f>IF(N605="základní",J605,0)</f>
        <v>0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7" t="s">
        <v>23</v>
      </c>
      <c r="BK605" s="144">
        <f>ROUND(I605*H605,2)</f>
        <v>0</v>
      </c>
      <c r="BL605" s="17" t="s">
        <v>106</v>
      </c>
      <c r="BM605" s="143" t="s">
        <v>727</v>
      </c>
    </row>
    <row r="606" spans="2:65" s="1" customFormat="1" ht="11.25">
      <c r="B606" s="33"/>
      <c r="D606" s="145" t="s">
        <v>171</v>
      </c>
      <c r="F606" s="146" t="s">
        <v>728</v>
      </c>
      <c r="I606" s="147"/>
      <c r="L606" s="33"/>
      <c r="M606" s="148"/>
      <c r="T606" s="54"/>
      <c r="AT606" s="17" t="s">
        <v>171</v>
      </c>
      <c r="AU606" s="17" t="s">
        <v>88</v>
      </c>
    </row>
    <row r="607" spans="2:65" s="12" customFormat="1" ht="11.25">
      <c r="B607" s="149"/>
      <c r="D607" s="150" t="s">
        <v>173</v>
      </c>
      <c r="E607" s="151" t="s">
        <v>34</v>
      </c>
      <c r="F607" s="152" t="s">
        <v>729</v>
      </c>
      <c r="H607" s="151" t="s">
        <v>34</v>
      </c>
      <c r="I607" s="153"/>
      <c r="L607" s="149"/>
      <c r="M607" s="154"/>
      <c r="T607" s="155"/>
      <c r="AT607" s="151" t="s">
        <v>173</v>
      </c>
      <c r="AU607" s="151" t="s">
        <v>88</v>
      </c>
      <c r="AV607" s="12" t="s">
        <v>23</v>
      </c>
      <c r="AW607" s="12" t="s">
        <v>39</v>
      </c>
      <c r="AX607" s="12" t="s">
        <v>80</v>
      </c>
      <c r="AY607" s="151" t="s">
        <v>163</v>
      </c>
    </row>
    <row r="608" spans="2:65" s="13" customFormat="1" ht="11.25">
      <c r="B608" s="156"/>
      <c r="D608" s="150" t="s">
        <v>173</v>
      </c>
      <c r="E608" s="157" t="s">
        <v>34</v>
      </c>
      <c r="F608" s="158" t="s">
        <v>730</v>
      </c>
      <c r="H608" s="159">
        <v>82</v>
      </c>
      <c r="I608" s="160"/>
      <c r="L608" s="156"/>
      <c r="M608" s="161"/>
      <c r="T608" s="162"/>
      <c r="AT608" s="157" t="s">
        <v>173</v>
      </c>
      <c r="AU608" s="157" t="s">
        <v>88</v>
      </c>
      <c r="AV608" s="13" t="s">
        <v>88</v>
      </c>
      <c r="AW608" s="13" t="s">
        <v>39</v>
      </c>
      <c r="AX608" s="13" t="s">
        <v>23</v>
      </c>
      <c r="AY608" s="157" t="s">
        <v>163</v>
      </c>
    </row>
    <row r="609" spans="2:65" s="1" customFormat="1" ht="16.5" customHeight="1">
      <c r="B609" s="33"/>
      <c r="C609" s="132" t="s">
        <v>731</v>
      </c>
      <c r="D609" s="132" t="s">
        <v>165</v>
      </c>
      <c r="E609" s="133" t="s">
        <v>732</v>
      </c>
      <c r="F609" s="134" t="s">
        <v>733</v>
      </c>
      <c r="G609" s="135" t="s">
        <v>373</v>
      </c>
      <c r="H609" s="136">
        <v>82</v>
      </c>
      <c r="I609" s="137"/>
      <c r="J609" s="138">
        <f>ROUND(I609*H609,2)</f>
        <v>0</v>
      </c>
      <c r="K609" s="134" t="s">
        <v>34</v>
      </c>
      <c r="L609" s="33"/>
      <c r="M609" s="139" t="s">
        <v>34</v>
      </c>
      <c r="N609" s="140" t="s">
        <v>51</v>
      </c>
      <c r="P609" s="141">
        <f>O609*H609</f>
        <v>0</v>
      </c>
      <c r="Q609" s="141">
        <v>3.8700000000000002E-3</v>
      </c>
      <c r="R609" s="141">
        <f>Q609*H609</f>
        <v>0.31734000000000001</v>
      </c>
      <c r="S609" s="141">
        <v>0</v>
      </c>
      <c r="T609" s="142">
        <f>S609*H609</f>
        <v>0</v>
      </c>
      <c r="AR609" s="143" t="s">
        <v>106</v>
      </c>
      <c r="AT609" s="143" t="s">
        <v>165</v>
      </c>
      <c r="AU609" s="143" t="s">
        <v>88</v>
      </c>
      <c r="AY609" s="17" t="s">
        <v>163</v>
      </c>
      <c r="BE609" s="144">
        <f>IF(N609="základní",J609,0)</f>
        <v>0</v>
      </c>
      <c r="BF609" s="144">
        <f>IF(N609="snížená",J609,0)</f>
        <v>0</v>
      </c>
      <c r="BG609" s="144">
        <f>IF(N609="zákl. přenesená",J609,0)</f>
        <v>0</v>
      </c>
      <c r="BH609" s="144">
        <f>IF(N609="sníž. přenesená",J609,0)</f>
        <v>0</v>
      </c>
      <c r="BI609" s="144">
        <f>IF(N609="nulová",J609,0)</f>
        <v>0</v>
      </c>
      <c r="BJ609" s="17" t="s">
        <v>23</v>
      </c>
      <c r="BK609" s="144">
        <f>ROUND(I609*H609,2)</f>
        <v>0</v>
      </c>
      <c r="BL609" s="17" t="s">
        <v>106</v>
      </c>
      <c r="BM609" s="143" t="s">
        <v>734</v>
      </c>
    </row>
    <row r="610" spans="2:65" s="12" customFormat="1" ht="11.25">
      <c r="B610" s="149"/>
      <c r="D610" s="150" t="s">
        <v>173</v>
      </c>
      <c r="E610" s="151" t="s">
        <v>34</v>
      </c>
      <c r="F610" s="152" t="s">
        <v>735</v>
      </c>
      <c r="H610" s="151" t="s">
        <v>34</v>
      </c>
      <c r="I610" s="153"/>
      <c r="L610" s="149"/>
      <c r="M610" s="154"/>
      <c r="T610" s="155"/>
      <c r="AT610" s="151" t="s">
        <v>173</v>
      </c>
      <c r="AU610" s="151" t="s">
        <v>88</v>
      </c>
      <c r="AV610" s="12" t="s">
        <v>23</v>
      </c>
      <c r="AW610" s="12" t="s">
        <v>39</v>
      </c>
      <c r="AX610" s="12" t="s">
        <v>80</v>
      </c>
      <c r="AY610" s="151" t="s">
        <v>163</v>
      </c>
    </row>
    <row r="611" spans="2:65" s="13" customFormat="1" ht="11.25">
      <c r="B611" s="156"/>
      <c r="D611" s="150" t="s">
        <v>173</v>
      </c>
      <c r="E611" s="157" t="s">
        <v>34</v>
      </c>
      <c r="F611" s="158" t="s">
        <v>730</v>
      </c>
      <c r="H611" s="159">
        <v>82</v>
      </c>
      <c r="I611" s="160"/>
      <c r="L611" s="156"/>
      <c r="M611" s="161"/>
      <c r="T611" s="162"/>
      <c r="AT611" s="157" t="s">
        <v>173</v>
      </c>
      <c r="AU611" s="157" t="s">
        <v>88</v>
      </c>
      <c r="AV611" s="13" t="s">
        <v>88</v>
      </c>
      <c r="AW611" s="13" t="s">
        <v>39</v>
      </c>
      <c r="AX611" s="13" t="s">
        <v>23</v>
      </c>
      <c r="AY611" s="157" t="s">
        <v>163</v>
      </c>
    </row>
    <row r="612" spans="2:65" s="1" customFormat="1" ht="21.75" customHeight="1">
      <c r="B612" s="33"/>
      <c r="C612" s="132" t="s">
        <v>353</v>
      </c>
      <c r="D612" s="132" t="s">
        <v>165</v>
      </c>
      <c r="E612" s="133" t="s">
        <v>736</v>
      </c>
      <c r="F612" s="134" t="s">
        <v>737</v>
      </c>
      <c r="G612" s="135" t="s">
        <v>168</v>
      </c>
      <c r="H612" s="136">
        <v>48</v>
      </c>
      <c r="I612" s="137"/>
      <c r="J612" s="138">
        <f>ROUND(I612*H612,2)</f>
        <v>0</v>
      </c>
      <c r="K612" s="134" t="s">
        <v>169</v>
      </c>
      <c r="L612" s="33"/>
      <c r="M612" s="139" t="s">
        <v>34</v>
      </c>
      <c r="N612" s="140" t="s">
        <v>51</v>
      </c>
      <c r="P612" s="141">
        <f>O612*H612</f>
        <v>0</v>
      </c>
      <c r="Q612" s="141">
        <v>0</v>
      </c>
      <c r="R612" s="141">
        <f>Q612*H612</f>
        <v>0</v>
      </c>
      <c r="S612" s="141">
        <v>0.01</v>
      </c>
      <c r="T612" s="142">
        <f>S612*H612</f>
        <v>0.48</v>
      </c>
      <c r="AR612" s="143" t="s">
        <v>106</v>
      </c>
      <c r="AT612" s="143" t="s">
        <v>165</v>
      </c>
      <c r="AU612" s="143" t="s">
        <v>88</v>
      </c>
      <c r="AY612" s="17" t="s">
        <v>163</v>
      </c>
      <c r="BE612" s="144">
        <f>IF(N612="základní",J612,0)</f>
        <v>0</v>
      </c>
      <c r="BF612" s="144">
        <f>IF(N612="snížená",J612,0)</f>
        <v>0</v>
      </c>
      <c r="BG612" s="144">
        <f>IF(N612="zákl. přenesená",J612,0)</f>
        <v>0</v>
      </c>
      <c r="BH612" s="144">
        <f>IF(N612="sníž. přenesená",J612,0)</f>
        <v>0</v>
      </c>
      <c r="BI612" s="144">
        <f>IF(N612="nulová",J612,0)</f>
        <v>0</v>
      </c>
      <c r="BJ612" s="17" t="s">
        <v>23</v>
      </c>
      <c r="BK612" s="144">
        <f>ROUND(I612*H612,2)</f>
        <v>0</v>
      </c>
      <c r="BL612" s="17" t="s">
        <v>106</v>
      </c>
      <c r="BM612" s="143" t="s">
        <v>738</v>
      </c>
    </row>
    <row r="613" spans="2:65" s="1" customFormat="1" ht="11.25">
      <c r="B613" s="33"/>
      <c r="D613" s="145" t="s">
        <v>171</v>
      </c>
      <c r="F613" s="146" t="s">
        <v>739</v>
      </c>
      <c r="I613" s="147"/>
      <c r="L613" s="33"/>
      <c r="M613" s="148"/>
      <c r="T613" s="54"/>
      <c r="AT613" s="17" t="s">
        <v>171</v>
      </c>
      <c r="AU613" s="17" t="s">
        <v>88</v>
      </c>
    </row>
    <row r="614" spans="2:65" s="12" customFormat="1" ht="11.25">
      <c r="B614" s="149"/>
      <c r="D614" s="150" t="s">
        <v>173</v>
      </c>
      <c r="E614" s="151" t="s">
        <v>34</v>
      </c>
      <c r="F614" s="152" t="s">
        <v>275</v>
      </c>
      <c r="H614" s="151" t="s">
        <v>34</v>
      </c>
      <c r="I614" s="153"/>
      <c r="L614" s="149"/>
      <c r="M614" s="154"/>
      <c r="T614" s="155"/>
      <c r="AT614" s="151" t="s">
        <v>173</v>
      </c>
      <c r="AU614" s="151" t="s">
        <v>88</v>
      </c>
      <c r="AV614" s="12" t="s">
        <v>23</v>
      </c>
      <c r="AW614" s="12" t="s">
        <v>39</v>
      </c>
      <c r="AX614" s="12" t="s">
        <v>80</v>
      </c>
      <c r="AY614" s="151" t="s">
        <v>163</v>
      </c>
    </row>
    <row r="615" spans="2:65" s="12" customFormat="1" ht="11.25">
      <c r="B615" s="149"/>
      <c r="D615" s="150" t="s">
        <v>173</v>
      </c>
      <c r="E615" s="151" t="s">
        <v>34</v>
      </c>
      <c r="F615" s="152" t="s">
        <v>276</v>
      </c>
      <c r="H615" s="151" t="s">
        <v>34</v>
      </c>
      <c r="I615" s="153"/>
      <c r="L615" s="149"/>
      <c r="M615" s="154"/>
      <c r="T615" s="155"/>
      <c r="AT615" s="151" t="s">
        <v>173</v>
      </c>
      <c r="AU615" s="151" t="s">
        <v>88</v>
      </c>
      <c r="AV615" s="12" t="s">
        <v>23</v>
      </c>
      <c r="AW615" s="12" t="s">
        <v>39</v>
      </c>
      <c r="AX615" s="12" t="s">
        <v>80</v>
      </c>
      <c r="AY615" s="151" t="s">
        <v>163</v>
      </c>
    </row>
    <row r="616" spans="2:65" s="13" customFormat="1" ht="11.25">
      <c r="B616" s="156"/>
      <c r="D616" s="150" t="s">
        <v>173</v>
      </c>
      <c r="E616" s="157" t="s">
        <v>34</v>
      </c>
      <c r="F616" s="158" t="s">
        <v>277</v>
      </c>
      <c r="H616" s="159">
        <v>48</v>
      </c>
      <c r="I616" s="160"/>
      <c r="L616" s="156"/>
      <c r="M616" s="161"/>
      <c r="T616" s="162"/>
      <c r="AT616" s="157" t="s">
        <v>173</v>
      </c>
      <c r="AU616" s="157" t="s">
        <v>88</v>
      </c>
      <c r="AV616" s="13" t="s">
        <v>88</v>
      </c>
      <c r="AW616" s="13" t="s">
        <v>39</v>
      </c>
      <c r="AX616" s="13" t="s">
        <v>23</v>
      </c>
      <c r="AY616" s="157" t="s">
        <v>163</v>
      </c>
    </row>
    <row r="617" spans="2:65" s="1" customFormat="1" ht="33" customHeight="1">
      <c r="B617" s="33"/>
      <c r="C617" s="132" t="s">
        <v>740</v>
      </c>
      <c r="D617" s="132" t="s">
        <v>165</v>
      </c>
      <c r="E617" s="133" t="s">
        <v>741</v>
      </c>
      <c r="F617" s="134" t="s">
        <v>742</v>
      </c>
      <c r="G617" s="135" t="s">
        <v>168</v>
      </c>
      <c r="H617" s="136">
        <v>48</v>
      </c>
      <c r="I617" s="137"/>
      <c r="J617" s="138">
        <f>ROUND(I617*H617,2)</f>
        <v>0</v>
      </c>
      <c r="K617" s="134" t="s">
        <v>169</v>
      </c>
      <c r="L617" s="33"/>
      <c r="M617" s="139" t="s">
        <v>34</v>
      </c>
      <c r="N617" s="140" t="s">
        <v>51</v>
      </c>
      <c r="P617" s="141">
        <f>O617*H617</f>
        <v>0</v>
      </c>
      <c r="Q617" s="141">
        <v>0</v>
      </c>
      <c r="R617" s="141">
        <f>Q617*H617</f>
        <v>0</v>
      </c>
      <c r="S617" s="141">
        <v>0.02</v>
      </c>
      <c r="T617" s="142">
        <f>S617*H617</f>
        <v>0.96</v>
      </c>
      <c r="AR617" s="143" t="s">
        <v>106</v>
      </c>
      <c r="AT617" s="143" t="s">
        <v>165</v>
      </c>
      <c r="AU617" s="143" t="s">
        <v>88</v>
      </c>
      <c r="AY617" s="17" t="s">
        <v>163</v>
      </c>
      <c r="BE617" s="144">
        <f>IF(N617="základní",J617,0)</f>
        <v>0</v>
      </c>
      <c r="BF617" s="144">
        <f>IF(N617="snížená",J617,0)</f>
        <v>0</v>
      </c>
      <c r="BG617" s="144">
        <f>IF(N617="zákl. přenesená",J617,0)</f>
        <v>0</v>
      </c>
      <c r="BH617" s="144">
        <f>IF(N617="sníž. přenesená",J617,0)</f>
        <v>0</v>
      </c>
      <c r="BI617" s="144">
        <f>IF(N617="nulová",J617,0)</f>
        <v>0</v>
      </c>
      <c r="BJ617" s="17" t="s">
        <v>23</v>
      </c>
      <c r="BK617" s="144">
        <f>ROUND(I617*H617,2)</f>
        <v>0</v>
      </c>
      <c r="BL617" s="17" t="s">
        <v>106</v>
      </c>
      <c r="BM617" s="143" t="s">
        <v>743</v>
      </c>
    </row>
    <row r="618" spans="2:65" s="1" customFormat="1" ht="11.25">
      <c r="B618" s="33"/>
      <c r="D618" s="145" t="s">
        <v>171</v>
      </c>
      <c r="F618" s="146" t="s">
        <v>744</v>
      </c>
      <c r="I618" s="147"/>
      <c r="L618" s="33"/>
      <c r="M618" s="148"/>
      <c r="T618" s="54"/>
      <c r="AT618" s="17" t="s">
        <v>171</v>
      </c>
      <c r="AU618" s="17" t="s">
        <v>88</v>
      </c>
    </row>
    <row r="619" spans="2:65" s="12" customFormat="1" ht="11.25">
      <c r="B619" s="149"/>
      <c r="D619" s="150" t="s">
        <v>173</v>
      </c>
      <c r="E619" s="151" t="s">
        <v>34</v>
      </c>
      <c r="F619" s="152" t="s">
        <v>275</v>
      </c>
      <c r="H619" s="151" t="s">
        <v>34</v>
      </c>
      <c r="I619" s="153"/>
      <c r="L619" s="149"/>
      <c r="M619" s="154"/>
      <c r="T619" s="155"/>
      <c r="AT619" s="151" t="s">
        <v>173</v>
      </c>
      <c r="AU619" s="151" t="s">
        <v>88</v>
      </c>
      <c r="AV619" s="12" t="s">
        <v>23</v>
      </c>
      <c r="AW619" s="12" t="s">
        <v>39</v>
      </c>
      <c r="AX619" s="12" t="s">
        <v>80</v>
      </c>
      <c r="AY619" s="151" t="s">
        <v>163</v>
      </c>
    </row>
    <row r="620" spans="2:65" s="12" customFormat="1" ht="11.25">
      <c r="B620" s="149"/>
      <c r="D620" s="150" t="s">
        <v>173</v>
      </c>
      <c r="E620" s="151" t="s">
        <v>34</v>
      </c>
      <c r="F620" s="152" t="s">
        <v>276</v>
      </c>
      <c r="H620" s="151" t="s">
        <v>34</v>
      </c>
      <c r="I620" s="153"/>
      <c r="L620" s="149"/>
      <c r="M620" s="154"/>
      <c r="T620" s="155"/>
      <c r="AT620" s="151" t="s">
        <v>173</v>
      </c>
      <c r="AU620" s="151" t="s">
        <v>88</v>
      </c>
      <c r="AV620" s="12" t="s">
        <v>23</v>
      </c>
      <c r="AW620" s="12" t="s">
        <v>39</v>
      </c>
      <c r="AX620" s="12" t="s">
        <v>80</v>
      </c>
      <c r="AY620" s="151" t="s">
        <v>163</v>
      </c>
    </row>
    <row r="621" spans="2:65" s="13" customFormat="1" ht="11.25">
      <c r="B621" s="156"/>
      <c r="D621" s="150" t="s">
        <v>173</v>
      </c>
      <c r="E621" s="157" t="s">
        <v>34</v>
      </c>
      <c r="F621" s="158" t="s">
        <v>277</v>
      </c>
      <c r="H621" s="159">
        <v>48</v>
      </c>
      <c r="I621" s="160"/>
      <c r="L621" s="156"/>
      <c r="M621" s="161"/>
      <c r="T621" s="162"/>
      <c r="AT621" s="157" t="s">
        <v>173</v>
      </c>
      <c r="AU621" s="157" t="s">
        <v>88</v>
      </c>
      <c r="AV621" s="13" t="s">
        <v>88</v>
      </c>
      <c r="AW621" s="13" t="s">
        <v>39</v>
      </c>
      <c r="AX621" s="13" t="s">
        <v>23</v>
      </c>
      <c r="AY621" s="157" t="s">
        <v>163</v>
      </c>
    </row>
    <row r="622" spans="2:65" s="1" customFormat="1" ht="16.5" customHeight="1">
      <c r="B622" s="33"/>
      <c r="C622" s="132" t="s">
        <v>730</v>
      </c>
      <c r="D622" s="132" t="s">
        <v>165</v>
      </c>
      <c r="E622" s="133" t="s">
        <v>745</v>
      </c>
      <c r="F622" s="134" t="s">
        <v>746</v>
      </c>
      <c r="G622" s="135" t="s">
        <v>168</v>
      </c>
      <c r="H622" s="136">
        <v>4.08</v>
      </c>
      <c r="I622" s="137"/>
      <c r="J622" s="138">
        <f>ROUND(I622*H622,2)</f>
        <v>0</v>
      </c>
      <c r="K622" s="134" t="s">
        <v>169</v>
      </c>
      <c r="L622" s="33"/>
      <c r="M622" s="139" t="s">
        <v>34</v>
      </c>
      <c r="N622" s="140" t="s">
        <v>51</v>
      </c>
      <c r="P622" s="141">
        <f>O622*H622</f>
        <v>0</v>
      </c>
      <c r="Q622" s="141">
        <v>0</v>
      </c>
      <c r="R622" s="141">
        <f>Q622*H622</f>
        <v>0</v>
      </c>
      <c r="S622" s="141">
        <v>0</v>
      </c>
      <c r="T622" s="142">
        <f>S622*H622</f>
        <v>0</v>
      </c>
      <c r="AR622" s="143" t="s">
        <v>106</v>
      </c>
      <c r="AT622" s="143" t="s">
        <v>165</v>
      </c>
      <c r="AU622" s="143" t="s">
        <v>88</v>
      </c>
      <c r="AY622" s="17" t="s">
        <v>163</v>
      </c>
      <c r="BE622" s="144">
        <f>IF(N622="základní",J622,0)</f>
        <v>0</v>
      </c>
      <c r="BF622" s="144">
        <f>IF(N622="snížená",J622,0)</f>
        <v>0</v>
      </c>
      <c r="BG622" s="144">
        <f>IF(N622="zákl. přenesená",J622,0)</f>
        <v>0</v>
      </c>
      <c r="BH622" s="144">
        <f>IF(N622="sníž. přenesená",J622,0)</f>
        <v>0</v>
      </c>
      <c r="BI622" s="144">
        <f>IF(N622="nulová",J622,0)</f>
        <v>0</v>
      </c>
      <c r="BJ622" s="17" t="s">
        <v>23</v>
      </c>
      <c r="BK622" s="144">
        <f>ROUND(I622*H622,2)</f>
        <v>0</v>
      </c>
      <c r="BL622" s="17" t="s">
        <v>106</v>
      </c>
      <c r="BM622" s="143" t="s">
        <v>747</v>
      </c>
    </row>
    <row r="623" spans="2:65" s="1" customFormat="1" ht="11.25">
      <c r="B623" s="33"/>
      <c r="D623" s="145" t="s">
        <v>171</v>
      </c>
      <c r="F623" s="146" t="s">
        <v>748</v>
      </c>
      <c r="I623" s="147"/>
      <c r="L623" s="33"/>
      <c r="M623" s="148"/>
      <c r="T623" s="54"/>
      <c r="AT623" s="17" t="s">
        <v>171</v>
      </c>
      <c r="AU623" s="17" t="s">
        <v>88</v>
      </c>
    </row>
    <row r="624" spans="2:65" s="12" customFormat="1" ht="11.25">
      <c r="B624" s="149"/>
      <c r="D624" s="150" t="s">
        <v>173</v>
      </c>
      <c r="E624" s="151" t="s">
        <v>34</v>
      </c>
      <c r="F624" s="152" t="s">
        <v>749</v>
      </c>
      <c r="H624" s="151" t="s">
        <v>34</v>
      </c>
      <c r="I624" s="153"/>
      <c r="L624" s="149"/>
      <c r="M624" s="154"/>
      <c r="T624" s="155"/>
      <c r="AT624" s="151" t="s">
        <v>173</v>
      </c>
      <c r="AU624" s="151" t="s">
        <v>88</v>
      </c>
      <c r="AV624" s="12" t="s">
        <v>23</v>
      </c>
      <c r="AW624" s="12" t="s">
        <v>39</v>
      </c>
      <c r="AX624" s="12" t="s">
        <v>80</v>
      </c>
      <c r="AY624" s="151" t="s">
        <v>163</v>
      </c>
    </row>
    <row r="625" spans="2:65" s="13" customFormat="1" ht="11.25">
      <c r="B625" s="156"/>
      <c r="D625" s="150" t="s">
        <v>173</v>
      </c>
      <c r="E625" s="157" t="s">
        <v>34</v>
      </c>
      <c r="F625" s="158" t="s">
        <v>750</v>
      </c>
      <c r="H625" s="159">
        <v>4.08</v>
      </c>
      <c r="I625" s="160"/>
      <c r="L625" s="156"/>
      <c r="M625" s="161"/>
      <c r="T625" s="162"/>
      <c r="AT625" s="157" t="s">
        <v>173</v>
      </c>
      <c r="AU625" s="157" t="s">
        <v>88</v>
      </c>
      <c r="AV625" s="13" t="s">
        <v>88</v>
      </c>
      <c r="AW625" s="13" t="s">
        <v>39</v>
      </c>
      <c r="AX625" s="13" t="s">
        <v>23</v>
      </c>
      <c r="AY625" s="157" t="s">
        <v>163</v>
      </c>
    </row>
    <row r="626" spans="2:65" s="11" customFormat="1" ht="22.9" customHeight="1">
      <c r="B626" s="120"/>
      <c r="D626" s="121" t="s">
        <v>79</v>
      </c>
      <c r="E626" s="130" t="s">
        <v>751</v>
      </c>
      <c r="F626" s="130" t="s">
        <v>752</v>
      </c>
      <c r="I626" s="123"/>
      <c r="J626" s="131">
        <f>BK626</f>
        <v>0</v>
      </c>
      <c r="L626" s="120"/>
      <c r="M626" s="125"/>
      <c r="P626" s="126">
        <f>SUM(P627:P657)</f>
        <v>0</v>
      </c>
      <c r="R626" s="126">
        <f>SUM(R627:R657)</f>
        <v>0</v>
      </c>
      <c r="T626" s="127">
        <f>SUM(T627:T657)</f>
        <v>0</v>
      </c>
      <c r="AR626" s="121" t="s">
        <v>23</v>
      </c>
      <c r="AT626" s="128" t="s">
        <v>79</v>
      </c>
      <c r="AU626" s="128" t="s">
        <v>23</v>
      </c>
      <c r="AY626" s="121" t="s">
        <v>163</v>
      </c>
      <c r="BK626" s="129">
        <f>SUM(BK627:BK657)</f>
        <v>0</v>
      </c>
    </row>
    <row r="627" spans="2:65" s="1" customFormat="1" ht="24.2" customHeight="1">
      <c r="B627" s="33"/>
      <c r="C627" s="132" t="s">
        <v>753</v>
      </c>
      <c r="D627" s="132" t="s">
        <v>165</v>
      </c>
      <c r="E627" s="133" t="s">
        <v>754</v>
      </c>
      <c r="F627" s="134" t="s">
        <v>755</v>
      </c>
      <c r="G627" s="135" t="s">
        <v>258</v>
      </c>
      <c r="H627" s="136">
        <v>44.037999999999997</v>
      </c>
      <c r="I627" s="137"/>
      <c r="J627" s="138">
        <f>ROUND(I627*H627,2)</f>
        <v>0</v>
      </c>
      <c r="K627" s="134" t="s">
        <v>169</v>
      </c>
      <c r="L627" s="33"/>
      <c r="M627" s="139" t="s">
        <v>34</v>
      </c>
      <c r="N627" s="140" t="s">
        <v>51</v>
      </c>
      <c r="P627" s="141">
        <f>O627*H627</f>
        <v>0</v>
      </c>
      <c r="Q627" s="141">
        <v>0</v>
      </c>
      <c r="R627" s="141">
        <f>Q627*H627</f>
        <v>0</v>
      </c>
      <c r="S627" s="141">
        <v>0</v>
      </c>
      <c r="T627" s="142">
        <f>S627*H627</f>
        <v>0</v>
      </c>
      <c r="AR627" s="143" t="s">
        <v>106</v>
      </c>
      <c r="AT627" s="143" t="s">
        <v>165</v>
      </c>
      <c r="AU627" s="143" t="s">
        <v>88</v>
      </c>
      <c r="AY627" s="17" t="s">
        <v>163</v>
      </c>
      <c r="BE627" s="144">
        <f>IF(N627="základní",J627,0)</f>
        <v>0</v>
      </c>
      <c r="BF627" s="144">
        <f>IF(N627="snížená",J627,0)</f>
        <v>0</v>
      </c>
      <c r="BG627" s="144">
        <f>IF(N627="zákl. přenesená",J627,0)</f>
        <v>0</v>
      </c>
      <c r="BH627" s="144">
        <f>IF(N627="sníž. přenesená",J627,0)</f>
        <v>0</v>
      </c>
      <c r="BI627" s="144">
        <f>IF(N627="nulová",J627,0)</f>
        <v>0</v>
      </c>
      <c r="BJ627" s="17" t="s">
        <v>23</v>
      </c>
      <c r="BK627" s="144">
        <f>ROUND(I627*H627,2)</f>
        <v>0</v>
      </c>
      <c r="BL627" s="17" t="s">
        <v>106</v>
      </c>
      <c r="BM627" s="143" t="s">
        <v>756</v>
      </c>
    </row>
    <row r="628" spans="2:65" s="1" customFormat="1" ht="11.25">
      <c r="B628" s="33"/>
      <c r="D628" s="145" t="s">
        <v>171</v>
      </c>
      <c r="F628" s="146" t="s">
        <v>757</v>
      </c>
      <c r="I628" s="147"/>
      <c r="L628" s="33"/>
      <c r="M628" s="148"/>
      <c r="T628" s="54"/>
      <c r="AT628" s="17" t="s">
        <v>171</v>
      </c>
      <c r="AU628" s="17" t="s">
        <v>88</v>
      </c>
    </row>
    <row r="629" spans="2:65" s="12" customFormat="1" ht="11.25">
      <c r="B629" s="149"/>
      <c r="D629" s="150" t="s">
        <v>173</v>
      </c>
      <c r="E629" s="151" t="s">
        <v>34</v>
      </c>
      <c r="F629" s="152" t="s">
        <v>758</v>
      </c>
      <c r="H629" s="151" t="s">
        <v>34</v>
      </c>
      <c r="I629" s="153"/>
      <c r="L629" s="149"/>
      <c r="M629" s="154"/>
      <c r="T629" s="155"/>
      <c r="AT629" s="151" t="s">
        <v>173</v>
      </c>
      <c r="AU629" s="151" t="s">
        <v>88</v>
      </c>
      <c r="AV629" s="12" t="s">
        <v>23</v>
      </c>
      <c r="AW629" s="12" t="s">
        <v>39</v>
      </c>
      <c r="AX629" s="12" t="s">
        <v>80</v>
      </c>
      <c r="AY629" s="151" t="s">
        <v>163</v>
      </c>
    </row>
    <row r="630" spans="2:65" s="13" customFormat="1" ht="11.25">
      <c r="B630" s="156"/>
      <c r="D630" s="150" t="s">
        <v>173</v>
      </c>
      <c r="E630" s="157" t="s">
        <v>34</v>
      </c>
      <c r="F630" s="158" t="s">
        <v>759</v>
      </c>
      <c r="H630" s="159">
        <v>44.037999999999997</v>
      </c>
      <c r="I630" s="160"/>
      <c r="L630" s="156"/>
      <c r="M630" s="161"/>
      <c r="T630" s="162"/>
      <c r="AT630" s="157" t="s">
        <v>173</v>
      </c>
      <c r="AU630" s="157" t="s">
        <v>88</v>
      </c>
      <c r="AV630" s="13" t="s">
        <v>88</v>
      </c>
      <c r="AW630" s="13" t="s">
        <v>39</v>
      </c>
      <c r="AX630" s="13" t="s">
        <v>23</v>
      </c>
      <c r="AY630" s="157" t="s">
        <v>163</v>
      </c>
    </row>
    <row r="631" spans="2:65" s="1" customFormat="1" ht="24.2" customHeight="1">
      <c r="B631" s="33"/>
      <c r="C631" s="132" t="s">
        <v>760</v>
      </c>
      <c r="D631" s="132" t="s">
        <v>165</v>
      </c>
      <c r="E631" s="133" t="s">
        <v>761</v>
      </c>
      <c r="F631" s="134" t="s">
        <v>762</v>
      </c>
      <c r="G631" s="135" t="s">
        <v>258</v>
      </c>
      <c r="H631" s="136">
        <v>616.53200000000004</v>
      </c>
      <c r="I631" s="137"/>
      <c r="J631" s="138">
        <f>ROUND(I631*H631,2)</f>
        <v>0</v>
      </c>
      <c r="K631" s="134" t="s">
        <v>169</v>
      </c>
      <c r="L631" s="33"/>
      <c r="M631" s="139" t="s">
        <v>34</v>
      </c>
      <c r="N631" s="140" t="s">
        <v>51</v>
      </c>
      <c r="P631" s="141">
        <f>O631*H631</f>
        <v>0</v>
      </c>
      <c r="Q631" s="141">
        <v>0</v>
      </c>
      <c r="R631" s="141">
        <f>Q631*H631</f>
        <v>0</v>
      </c>
      <c r="S631" s="141">
        <v>0</v>
      </c>
      <c r="T631" s="142">
        <f>S631*H631</f>
        <v>0</v>
      </c>
      <c r="AR631" s="143" t="s">
        <v>106</v>
      </c>
      <c r="AT631" s="143" t="s">
        <v>165</v>
      </c>
      <c r="AU631" s="143" t="s">
        <v>88</v>
      </c>
      <c r="AY631" s="17" t="s">
        <v>163</v>
      </c>
      <c r="BE631" s="144">
        <f>IF(N631="základní",J631,0)</f>
        <v>0</v>
      </c>
      <c r="BF631" s="144">
        <f>IF(N631="snížená",J631,0)</f>
        <v>0</v>
      </c>
      <c r="BG631" s="144">
        <f>IF(N631="zákl. přenesená",J631,0)</f>
        <v>0</v>
      </c>
      <c r="BH631" s="144">
        <f>IF(N631="sníž. přenesená",J631,0)</f>
        <v>0</v>
      </c>
      <c r="BI631" s="144">
        <f>IF(N631="nulová",J631,0)</f>
        <v>0</v>
      </c>
      <c r="BJ631" s="17" t="s">
        <v>23</v>
      </c>
      <c r="BK631" s="144">
        <f>ROUND(I631*H631,2)</f>
        <v>0</v>
      </c>
      <c r="BL631" s="17" t="s">
        <v>106</v>
      </c>
      <c r="BM631" s="143" t="s">
        <v>763</v>
      </c>
    </row>
    <row r="632" spans="2:65" s="1" customFormat="1" ht="11.25">
      <c r="B632" s="33"/>
      <c r="D632" s="145" t="s">
        <v>171</v>
      </c>
      <c r="F632" s="146" t="s">
        <v>764</v>
      </c>
      <c r="I632" s="147"/>
      <c r="L632" s="33"/>
      <c r="M632" s="148"/>
      <c r="T632" s="54"/>
      <c r="AT632" s="17" t="s">
        <v>171</v>
      </c>
      <c r="AU632" s="17" t="s">
        <v>88</v>
      </c>
    </row>
    <row r="633" spans="2:65" s="13" customFormat="1" ht="11.25">
      <c r="B633" s="156"/>
      <c r="D633" s="150" t="s">
        <v>173</v>
      </c>
      <c r="E633" s="157" t="s">
        <v>34</v>
      </c>
      <c r="F633" s="158" t="s">
        <v>765</v>
      </c>
      <c r="H633" s="159">
        <v>616.53200000000004</v>
      </c>
      <c r="I633" s="160"/>
      <c r="L633" s="156"/>
      <c r="M633" s="161"/>
      <c r="T633" s="162"/>
      <c r="AT633" s="157" t="s">
        <v>173</v>
      </c>
      <c r="AU633" s="157" t="s">
        <v>88</v>
      </c>
      <c r="AV633" s="13" t="s">
        <v>88</v>
      </c>
      <c r="AW633" s="13" t="s">
        <v>39</v>
      </c>
      <c r="AX633" s="13" t="s">
        <v>23</v>
      </c>
      <c r="AY633" s="157" t="s">
        <v>163</v>
      </c>
    </row>
    <row r="634" spans="2:65" s="1" customFormat="1" ht="24.2" customHeight="1">
      <c r="B634" s="33"/>
      <c r="C634" s="132" t="s">
        <v>766</v>
      </c>
      <c r="D634" s="132" t="s">
        <v>165</v>
      </c>
      <c r="E634" s="133" t="s">
        <v>767</v>
      </c>
      <c r="F634" s="134" t="s">
        <v>768</v>
      </c>
      <c r="G634" s="135" t="s">
        <v>258</v>
      </c>
      <c r="H634" s="136">
        <v>41.615000000000002</v>
      </c>
      <c r="I634" s="137"/>
      <c r="J634" s="138">
        <f>ROUND(I634*H634,2)</f>
        <v>0</v>
      </c>
      <c r="K634" s="134" t="s">
        <v>169</v>
      </c>
      <c r="L634" s="33"/>
      <c r="M634" s="139" t="s">
        <v>34</v>
      </c>
      <c r="N634" s="140" t="s">
        <v>51</v>
      </c>
      <c r="P634" s="141">
        <f>O634*H634</f>
        <v>0</v>
      </c>
      <c r="Q634" s="141">
        <v>0</v>
      </c>
      <c r="R634" s="141">
        <f>Q634*H634</f>
        <v>0</v>
      </c>
      <c r="S634" s="141">
        <v>0</v>
      </c>
      <c r="T634" s="142">
        <f>S634*H634</f>
        <v>0</v>
      </c>
      <c r="AR634" s="143" t="s">
        <v>106</v>
      </c>
      <c r="AT634" s="143" t="s">
        <v>165</v>
      </c>
      <c r="AU634" s="143" t="s">
        <v>88</v>
      </c>
      <c r="AY634" s="17" t="s">
        <v>163</v>
      </c>
      <c r="BE634" s="144">
        <f>IF(N634="základní",J634,0)</f>
        <v>0</v>
      </c>
      <c r="BF634" s="144">
        <f>IF(N634="snížená",J634,0)</f>
        <v>0</v>
      </c>
      <c r="BG634" s="144">
        <f>IF(N634="zákl. přenesená",J634,0)</f>
        <v>0</v>
      </c>
      <c r="BH634" s="144">
        <f>IF(N634="sníž. přenesená",J634,0)</f>
        <v>0</v>
      </c>
      <c r="BI634" s="144">
        <f>IF(N634="nulová",J634,0)</f>
        <v>0</v>
      </c>
      <c r="BJ634" s="17" t="s">
        <v>23</v>
      </c>
      <c r="BK634" s="144">
        <f>ROUND(I634*H634,2)</f>
        <v>0</v>
      </c>
      <c r="BL634" s="17" t="s">
        <v>106</v>
      </c>
      <c r="BM634" s="143" t="s">
        <v>769</v>
      </c>
    </row>
    <row r="635" spans="2:65" s="1" customFormat="1" ht="11.25">
      <c r="B635" s="33"/>
      <c r="D635" s="145" t="s">
        <v>171</v>
      </c>
      <c r="F635" s="146" t="s">
        <v>770</v>
      </c>
      <c r="I635" s="147"/>
      <c r="L635" s="33"/>
      <c r="M635" s="148"/>
      <c r="T635" s="54"/>
      <c r="AT635" s="17" t="s">
        <v>171</v>
      </c>
      <c r="AU635" s="17" t="s">
        <v>88</v>
      </c>
    </row>
    <row r="636" spans="2:65" s="12" customFormat="1" ht="11.25">
      <c r="B636" s="149"/>
      <c r="D636" s="150" t="s">
        <v>173</v>
      </c>
      <c r="E636" s="151" t="s">
        <v>34</v>
      </c>
      <c r="F636" s="152" t="s">
        <v>771</v>
      </c>
      <c r="H636" s="151" t="s">
        <v>34</v>
      </c>
      <c r="I636" s="153"/>
      <c r="L636" s="149"/>
      <c r="M636" s="154"/>
      <c r="T636" s="155"/>
      <c r="AT636" s="151" t="s">
        <v>173</v>
      </c>
      <c r="AU636" s="151" t="s">
        <v>88</v>
      </c>
      <c r="AV636" s="12" t="s">
        <v>23</v>
      </c>
      <c r="AW636" s="12" t="s">
        <v>39</v>
      </c>
      <c r="AX636" s="12" t="s">
        <v>80</v>
      </c>
      <c r="AY636" s="151" t="s">
        <v>163</v>
      </c>
    </row>
    <row r="637" spans="2:65" s="13" customFormat="1" ht="11.25">
      <c r="B637" s="156"/>
      <c r="D637" s="150" t="s">
        <v>173</v>
      </c>
      <c r="E637" s="157" t="s">
        <v>34</v>
      </c>
      <c r="F637" s="158" t="s">
        <v>772</v>
      </c>
      <c r="H637" s="159">
        <v>41.615000000000002</v>
      </c>
      <c r="I637" s="160"/>
      <c r="L637" s="156"/>
      <c r="M637" s="161"/>
      <c r="T637" s="162"/>
      <c r="AT637" s="157" t="s">
        <v>173</v>
      </c>
      <c r="AU637" s="157" t="s">
        <v>88</v>
      </c>
      <c r="AV637" s="13" t="s">
        <v>88</v>
      </c>
      <c r="AW637" s="13" t="s">
        <v>39</v>
      </c>
      <c r="AX637" s="13" t="s">
        <v>23</v>
      </c>
      <c r="AY637" s="157" t="s">
        <v>163</v>
      </c>
    </row>
    <row r="638" spans="2:65" s="1" customFormat="1" ht="24.2" customHeight="1">
      <c r="B638" s="33"/>
      <c r="C638" s="132" t="s">
        <v>773</v>
      </c>
      <c r="D638" s="132" t="s">
        <v>165</v>
      </c>
      <c r="E638" s="133" t="s">
        <v>774</v>
      </c>
      <c r="F638" s="134" t="s">
        <v>775</v>
      </c>
      <c r="G638" s="135" t="s">
        <v>258</v>
      </c>
      <c r="H638" s="136">
        <v>582.61</v>
      </c>
      <c r="I638" s="137"/>
      <c r="J638" s="138">
        <f>ROUND(I638*H638,2)</f>
        <v>0</v>
      </c>
      <c r="K638" s="134" t="s">
        <v>169</v>
      </c>
      <c r="L638" s="33"/>
      <c r="M638" s="139" t="s">
        <v>34</v>
      </c>
      <c r="N638" s="140" t="s">
        <v>51</v>
      </c>
      <c r="P638" s="141">
        <f>O638*H638</f>
        <v>0</v>
      </c>
      <c r="Q638" s="141">
        <v>0</v>
      </c>
      <c r="R638" s="141">
        <f>Q638*H638</f>
        <v>0</v>
      </c>
      <c r="S638" s="141">
        <v>0</v>
      </c>
      <c r="T638" s="142">
        <f>S638*H638</f>
        <v>0</v>
      </c>
      <c r="AR638" s="143" t="s">
        <v>106</v>
      </c>
      <c r="AT638" s="143" t="s">
        <v>165</v>
      </c>
      <c r="AU638" s="143" t="s">
        <v>88</v>
      </c>
      <c r="AY638" s="17" t="s">
        <v>163</v>
      </c>
      <c r="BE638" s="144">
        <f>IF(N638="základní",J638,0)</f>
        <v>0</v>
      </c>
      <c r="BF638" s="144">
        <f>IF(N638="snížená",J638,0)</f>
        <v>0</v>
      </c>
      <c r="BG638" s="144">
        <f>IF(N638="zákl. přenesená",J638,0)</f>
        <v>0</v>
      </c>
      <c r="BH638" s="144">
        <f>IF(N638="sníž. přenesená",J638,0)</f>
        <v>0</v>
      </c>
      <c r="BI638" s="144">
        <f>IF(N638="nulová",J638,0)</f>
        <v>0</v>
      </c>
      <c r="BJ638" s="17" t="s">
        <v>23</v>
      </c>
      <c r="BK638" s="144">
        <f>ROUND(I638*H638,2)</f>
        <v>0</v>
      </c>
      <c r="BL638" s="17" t="s">
        <v>106</v>
      </c>
      <c r="BM638" s="143" t="s">
        <v>776</v>
      </c>
    </row>
    <row r="639" spans="2:65" s="1" customFormat="1" ht="11.25">
      <c r="B639" s="33"/>
      <c r="D639" s="145" t="s">
        <v>171</v>
      </c>
      <c r="F639" s="146" t="s">
        <v>777</v>
      </c>
      <c r="I639" s="147"/>
      <c r="L639" s="33"/>
      <c r="M639" s="148"/>
      <c r="T639" s="54"/>
      <c r="AT639" s="17" t="s">
        <v>171</v>
      </c>
      <c r="AU639" s="17" t="s">
        <v>88</v>
      </c>
    </row>
    <row r="640" spans="2:65" s="12" customFormat="1" ht="11.25">
      <c r="B640" s="149"/>
      <c r="D640" s="150" t="s">
        <v>173</v>
      </c>
      <c r="E640" s="151" t="s">
        <v>34</v>
      </c>
      <c r="F640" s="152" t="s">
        <v>778</v>
      </c>
      <c r="H640" s="151" t="s">
        <v>34</v>
      </c>
      <c r="I640" s="153"/>
      <c r="L640" s="149"/>
      <c r="M640" s="154"/>
      <c r="T640" s="155"/>
      <c r="AT640" s="151" t="s">
        <v>173</v>
      </c>
      <c r="AU640" s="151" t="s">
        <v>88</v>
      </c>
      <c r="AV640" s="12" t="s">
        <v>23</v>
      </c>
      <c r="AW640" s="12" t="s">
        <v>39</v>
      </c>
      <c r="AX640" s="12" t="s">
        <v>80</v>
      </c>
      <c r="AY640" s="151" t="s">
        <v>163</v>
      </c>
    </row>
    <row r="641" spans="2:65" s="13" customFormat="1" ht="11.25">
      <c r="B641" s="156"/>
      <c r="D641" s="150" t="s">
        <v>173</v>
      </c>
      <c r="E641" s="157" t="s">
        <v>34</v>
      </c>
      <c r="F641" s="158" t="s">
        <v>779</v>
      </c>
      <c r="H641" s="159">
        <v>582.61</v>
      </c>
      <c r="I641" s="160"/>
      <c r="L641" s="156"/>
      <c r="M641" s="161"/>
      <c r="T641" s="162"/>
      <c r="AT641" s="157" t="s">
        <v>173</v>
      </c>
      <c r="AU641" s="157" t="s">
        <v>88</v>
      </c>
      <c r="AV641" s="13" t="s">
        <v>88</v>
      </c>
      <c r="AW641" s="13" t="s">
        <v>39</v>
      </c>
      <c r="AX641" s="13" t="s">
        <v>23</v>
      </c>
      <c r="AY641" s="157" t="s">
        <v>163</v>
      </c>
    </row>
    <row r="642" spans="2:65" s="1" customFormat="1" ht="24.2" customHeight="1">
      <c r="B642" s="33"/>
      <c r="C642" s="132" t="s">
        <v>780</v>
      </c>
      <c r="D642" s="132" t="s">
        <v>165</v>
      </c>
      <c r="E642" s="133" t="s">
        <v>781</v>
      </c>
      <c r="F642" s="134" t="s">
        <v>782</v>
      </c>
      <c r="G642" s="135" t="s">
        <v>258</v>
      </c>
      <c r="H642" s="136">
        <v>71.704999999999998</v>
      </c>
      <c r="I642" s="137"/>
      <c r="J642" s="138">
        <f>ROUND(I642*H642,2)</f>
        <v>0</v>
      </c>
      <c r="K642" s="134" t="s">
        <v>169</v>
      </c>
      <c r="L642" s="33"/>
      <c r="M642" s="139" t="s">
        <v>34</v>
      </c>
      <c r="N642" s="140" t="s">
        <v>51</v>
      </c>
      <c r="P642" s="141">
        <f>O642*H642</f>
        <v>0</v>
      </c>
      <c r="Q642" s="141">
        <v>0</v>
      </c>
      <c r="R642" s="141">
        <f>Q642*H642</f>
        <v>0</v>
      </c>
      <c r="S642" s="141">
        <v>0</v>
      </c>
      <c r="T642" s="142">
        <f>S642*H642</f>
        <v>0</v>
      </c>
      <c r="AR642" s="143" t="s">
        <v>106</v>
      </c>
      <c r="AT642" s="143" t="s">
        <v>165</v>
      </c>
      <c r="AU642" s="143" t="s">
        <v>88</v>
      </c>
      <c r="AY642" s="17" t="s">
        <v>163</v>
      </c>
      <c r="BE642" s="144">
        <f>IF(N642="základní",J642,0)</f>
        <v>0</v>
      </c>
      <c r="BF642" s="144">
        <f>IF(N642="snížená",J642,0)</f>
        <v>0</v>
      </c>
      <c r="BG642" s="144">
        <f>IF(N642="zákl. přenesená",J642,0)</f>
        <v>0</v>
      </c>
      <c r="BH642" s="144">
        <f>IF(N642="sníž. přenesená",J642,0)</f>
        <v>0</v>
      </c>
      <c r="BI642" s="144">
        <f>IF(N642="nulová",J642,0)</f>
        <v>0</v>
      </c>
      <c r="BJ642" s="17" t="s">
        <v>23</v>
      </c>
      <c r="BK642" s="144">
        <f>ROUND(I642*H642,2)</f>
        <v>0</v>
      </c>
      <c r="BL642" s="17" t="s">
        <v>106</v>
      </c>
      <c r="BM642" s="143" t="s">
        <v>783</v>
      </c>
    </row>
    <row r="643" spans="2:65" s="1" customFormat="1" ht="11.25">
      <c r="B643" s="33"/>
      <c r="D643" s="145" t="s">
        <v>171</v>
      </c>
      <c r="F643" s="146" t="s">
        <v>784</v>
      </c>
      <c r="I643" s="147"/>
      <c r="L643" s="33"/>
      <c r="M643" s="148"/>
      <c r="T643" s="54"/>
      <c r="AT643" s="17" t="s">
        <v>171</v>
      </c>
      <c r="AU643" s="17" t="s">
        <v>88</v>
      </c>
    </row>
    <row r="644" spans="2:65" s="12" customFormat="1" ht="11.25">
      <c r="B644" s="149"/>
      <c r="D644" s="150" t="s">
        <v>173</v>
      </c>
      <c r="E644" s="151" t="s">
        <v>34</v>
      </c>
      <c r="F644" s="152" t="s">
        <v>785</v>
      </c>
      <c r="H644" s="151" t="s">
        <v>34</v>
      </c>
      <c r="I644" s="153"/>
      <c r="L644" s="149"/>
      <c r="M644" s="154"/>
      <c r="T644" s="155"/>
      <c r="AT644" s="151" t="s">
        <v>173</v>
      </c>
      <c r="AU644" s="151" t="s">
        <v>88</v>
      </c>
      <c r="AV644" s="12" t="s">
        <v>23</v>
      </c>
      <c r="AW644" s="12" t="s">
        <v>39</v>
      </c>
      <c r="AX644" s="12" t="s">
        <v>80</v>
      </c>
      <c r="AY644" s="151" t="s">
        <v>163</v>
      </c>
    </row>
    <row r="645" spans="2:65" s="13" customFormat="1" ht="11.25">
      <c r="B645" s="156"/>
      <c r="D645" s="150" t="s">
        <v>173</v>
      </c>
      <c r="E645" s="157" t="s">
        <v>34</v>
      </c>
      <c r="F645" s="158" t="s">
        <v>786</v>
      </c>
      <c r="H645" s="159">
        <v>71.704999999999998</v>
      </c>
      <c r="I645" s="160"/>
      <c r="L645" s="156"/>
      <c r="M645" s="161"/>
      <c r="T645" s="162"/>
      <c r="AT645" s="157" t="s">
        <v>173</v>
      </c>
      <c r="AU645" s="157" t="s">
        <v>88</v>
      </c>
      <c r="AV645" s="13" t="s">
        <v>88</v>
      </c>
      <c r="AW645" s="13" t="s">
        <v>39</v>
      </c>
      <c r="AX645" s="13" t="s">
        <v>23</v>
      </c>
      <c r="AY645" s="157" t="s">
        <v>163</v>
      </c>
    </row>
    <row r="646" spans="2:65" s="1" customFormat="1" ht="24.2" customHeight="1">
      <c r="B646" s="33"/>
      <c r="C646" s="132" t="s">
        <v>787</v>
      </c>
      <c r="D646" s="132" t="s">
        <v>165</v>
      </c>
      <c r="E646" s="133" t="s">
        <v>788</v>
      </c>
      <c r="F646" s="134" t="s">
        <v>789</v>
      </c>
      <c r="G646" s="135" t="s">
        <v>258</v>
      </c>
      <c r="H646" s="136">
        <v>8.4280000000000008</v>
      </c>
      <c r="I646" s="137"/>
      <c r="J646" s="138">
        <f>ROUND(I646*H646,2)</f>
        <v>0</v>
      </c>
      <c r="K646" s="134" t="s">
        <v>169</v>
      </c>
      <c r="L646" s="33"/>
      <c r="M646" s="139" t="s">
        <v>34</v>
      </c>
      <c r="N646" s="140" t="s">
        <v>51</v>
      </c>
      <c r="P646" s="141">
        <f>O646*H646</f>
        <v>0</v>
      </c>
      <c r="Q646" s="141">
        <v>0</v>
      </c>
      <c r="R646" s="141">
        <f>Q646*H646</f>
        <v>0</v>
      </c>
      <c r="S646" s="141">
        <v>0</v>
      </c>
      <c r="T646" s="142">
        <f>S646*H646</f>
        <v>0</v>
      </c>
      <c r="AR646" s="143" t="s">
        <v>106</v>
      </c>
      <c r="AT646" s="143" t="s">
        <v>165</v>
      </c>
      <c r="AU646" s="143" t="s">
        <v>88</v>
      </c>
      <c r="AY646" s="17" t="s">
        <v>163</v>
      </c>
      <c r="BE646" s="144">
        <f>IF(N646="základní",J646,0)</f>
        <v>0</v>
      </c>
      <c r="BF646" s="144">
        <f>IF(N646="snížená",J646,0)</f>
        <v>0</v>
      </c>
      <c r="BG646" s="144">
        <f>IF(N646="zákl. přenesená",J646,0)</f>
        <v>0</v>
      </c>
      <c r="BH646" s="144">
        <f>IF(N646="sníž. přenesená",J646,0)</f>
        <v>0</v>
      </c>
      <c r="BI646" s="144">
        <f>IF(N646="nulová",J646,0)</f>
        <v>0</v>
      </c>
      <c r="BJ646" s="17" t="s">
        <v>23</v>
      </c>
      <c r="BK646" s="144">
        <f>ROUND(I646*H646,2)</f>
        <v>0</v>
      </c>
      <c r="BL646" s="17" t="s">
        <v>106</v>
      </c>
      <c r="BM646" s="143" t="s">
        <v>790</v>
      </c>
    </row>
    <row r="647" spans="2:65" s="1" customFormat="1" ht="11.25">
      <c r="B647" s="33"/>
      <c r="D647" s="145" t="s">
        <v>171</v>
      </c>
      <c r="F647" s="146" t="s">
        <v>791</v>
      </c>
      <c r="I647" s="147"/>
      <c r="L647" s="33"/>
      <c r="M647" s="148"/>
      <c r="T647" s="54"/>
      <c r="AT647" s="17" t="s">
        <v>171</v>
      </c>
      <c r="AU647" s="17" t="s">
        <v>88</v>
      </c>
    </row>
    <row r="648" spans="2:65" s="12" customFormat="1" ht="11.25">
      <c r="B648" s="149"/>
      <c r="D648" s="150" t="s">
        <v>173</v>
      </c>
      <c r="E648" s="151" t="s">
        <v>34</v>
      </c>
      <c r="F648" s="152" t="s">
        <v>792</v>
      </c>
      <c r="H648" s="151" t="s">
        <v>34</v>
      </c>
      <c r="I648" s="153"/>
      <c r="L648" s="149"/>
      <c r="M648" s="154"/>
      <c r="T648" s="155"/>
      <c r="AT648" s="151" t="s">
        <v>173</v>
      </c>
      <c r="AU648" s="151" t="s">
        <v>88</v>
      </c>
      <c r="AV648" s="12" t="s">
        <v>23</v>
      </c>
      <c r="AW648" s="12" t="s">
        <v>39</v>
      </c>
      <c r="AX648" s="12" t="s">
        <v>80</v>
      </c>
      <c r="AY648" s="151" t="s">
        <v>163</v>
      </c>
    </row>
    <row r="649" spans="2:65" s="13" customFormat="1" ht="11.25">
      <c r="B649" s="156"/>
      <c r="D649" s="150" t="s">
        <v>173</v>
      </c>
      <c r="E649" s="157" t="s">
        <v>34</v>
      </c>
      <c r="F649" s="158" t="s">
        <v>793</v>
      </c>
      <c r="H649" s="159">
        <v>8.4280000000000008</v>
      </c>
      <c r="I649" s="160"/>
      <c r="L649" s="156"/>
      <c r="M649" s="161"/>
      <c r="T649" s="162"/>
      <c r="AT649" s="157" t="s">
        <v>173</v>
      </c>
      <c r="AU649" s="157" t="s">
        <v>88</v>
      </c>
      <c r="AV649" s="13" t="s">
        <v>88</v>
      </c>
      <c r="AW649" s="13" t="s">
        <v>39</v>
      </c>
      <c r="AX649" s="13" t="s">
        <v>23</v>
      </c>
      <c r="AY649" s="157" t="s">
        <v>163</v>
      </c>
    </row>
    <row r="650" spans="2:65" s="1" customFormat="1" ht="24.2" customHeight="1">
      <c r="B650" s="33"/>
      <c r="C650" s="132" t="s">
        <v>794</v>
      </c>
      <c r="D650" s="132" t="s">
        <v>165</v>
      </c>
      <c r="E650" s="133" t="s">
        <v>795</v>
      </c>
      <c r="F650" s="134" t="s">
        <v>257</v>
      </c>
      <c r="G650" s="135" t="s">
        <v>258</v>
      </c>
      <c r="H650" s="136">
        <v>4.08</v>
      </c>
      <c r="I650" s="137"/>
      <c r="J650" s="138">
        <f>ROUND(I650*H650,2)</f>
        <v>0</v>
      </c>
      <c r="K650" s="134" t="s">
        <v>169</v>
      </c>
      <c r="L650" s="33"/>
      <c r="M650" s="139" t="s">
        <v>34</v>
      </c>
      <c r="N650" s="140" t="s">
        <v>51</v>
      </c>
      <c r="P650" s="141">
        <f>O650*H650</f>
        <v>0</v>
      </c>
      <c r="Q650" s="141">
        <v>0</v>
      </c>
      <c r="R650" s="141">
        <f>Q650*H650</f>
        <v>0</v>
      </c>
      <c r="S650" s="141">
        <v>0</v>
      </c>
      <c r="T650" s="142">
        <f>S650*H650</f>
        <v>0</v>
      </c>
      <c r="AR650" s="143" t="s">
        <v>106</v>
      </c>
      <c r="AT650" s="143" t="s">
        <v>165</v>
      </c>
      <c r="AU650" s="143" t="s">
        <v>88</v>
      </c>
      <c r="AY650" s="17" t="s">
        <v>163</v>
      </c>
      <c r="BE650" s="144">
        <f>IF(N650="základní",J650,0)</f>
        <v>0</v>
      </c>
      <c r="BF650" s="144">
        <f>IF(N650="snížená",J650,0)</f>
        <v>0</v>
      </c>
      <c r="BG650" s="144">
        <f>IF(N650="zákl. přenesená",J650,0)</f>
        <v>0</v>
      </c>
      <c r="BH650" s="144">
        <f>IF(N650="sníž. přenesená",J650,0)</f>
        <v>0</v>
      </c>
      <c r="BI650" s="144">
        <f>IF(N650="nulová",J650,0)</f>
        <v>0</v>
      </c>
      <c r="BJ650" s="17" t="s">
        <v>23</v>
      </c>
      <c r="BK650" s="144">
        <f>ROUND(I650*H650,2)</f>
        <v>0</v>
      </c>
      <c r="BL650" s="17" t="s">
        <v>106</v>
      </c>
      <c r="BM650" s="143" t="s">
        <v>796</v>
      </c>
    </row>
    <row r="651" spans="2:65" s="1" customFormat="1" ht="11.25">
      <c r="B651" s="33"/>
      <c r="D651" s="145" t="s">
        <v>171</v>
      </c>
      <c r="F651" s="146" t="s">
        <v>797</v>
      </c>
      <c r="I651" s="147"/>
      <c r="L651" s="33"/>
      <c r="M651" s="148"/>
      <c r="T651" s="54"/>
      <c r="AT651" s="17" t="s">
        <v>171</v>
      </c>
      <c r="AU651" s="17" t="s">
        <v>88</v>
      </c>
    </row>
    <row r="652" spans="2:65" s="12" customFormat="1" ht="11.25">
      <c r="B652" s="149"/>
      <c r="D652" s="150" t="s">
        <v>173</v>
      </c>
      <c r="E652" s="151" t="s">
        <v>34</v>
      </c>
      <c r="F652" s="152" t="s">
        <v>798</v>
      </c>
      <c r="H652" s="151" t="s">
        <v>34</v>
      </c>
      <c r="I652" s="153"/>
      <c r="L652" s="149"/>
      <c r="M652" s="154"/>
      <c r="T652" s="155"/>
      <c r="AT652" s="151" t="s">
        <v>173</v>
      </c>
      <c r="AU652" s="151" t="s">
        <v>88</v>
      </c>
      <c r="AV652" s="12" t="s">
        <v>23</v>
      </c>
      <c r="AW652" s="12" t="s">
        <v>39</v>
      </c>
      <c r="AX652" s="12" t="s">
        <v>80</v>
      </c>
      <c r="AY652" s="151" t="s">
        <v>163</v>
      </c>
    </row>
    <row r="653" spans="2:65" s="13" customFormat="1" ht="11.25">
      <c r="B653" s="156"/>
      <c r="D653" s="150" t="s">
        <v>173</v>
      </c>
      <c r="E653" s="157" t="s">
        <v>34</v>
      </c>
      <c r="F653" s="158" t="s">
        <v>799</v>
      </c>
      <c r="H653" s="159">
        <v>4.08</v>
      </c>
      <c r="I653" s="160"/>
      <c r="L653" s="156"/>
      <c r="M653" s="161"/>
      <c r="T653" s="162"/>
      <c r="AT653" s="157" t="s">
        <v>173</v>
      </c>
      <c r="AU653" s="157" t="s">
        <v>88</v>
      </c>
      <c r="AV653" s="13" t="s">
        <v>88</v>
      </c>
      <c r="AW653" s="13" t="s">
        <v>39</v>
      </c>
      <c r="AX653" s="13" t="s">
        <v>23</v>
      </c>
      <c r="AY653" s="157" t="s">
        <v>163</v>
      </c>
    </row>
    <row r="654" spans="2:65" s="1" customFormat="1" ht="24.2" customHeight="1">
      <c r="B654" s="33"/>
      <c r="C654" s="132" t="s">
        <v>800</v>
      </c>
      <c r="D654" s="132" t="s">
        <v>165</v>
      </c>
      <c r="E654" s="133" t="s">
        <v>801</v>
      </c>
      <c r="F654" s="134" t="s">
        <v>802</v>
      </c>
      <c r="G654" s="135" t="s">
        <v>258</v>
      </c>
      <c r="H654" s="136">
        <v>1.44</v>
      </c>
      <c r="I654" s="137"/>
      <c r="J654" s="138">
        <f>ROUND(I654*H654,2)</f>
        <v>0</v>
      </c>
      <c r="K654" s="134" t="s">
        <v>169</v>
      </c>
      <c r="L654" s="33"/>
      <c r="M654" s="139" t="s">
        <v>34</v>
      </c>
      <c r="N654" s="140" t="s">
        <v>51</v>
      </c>
      <c r="P654" s="141">
        <f>O654*H654</f>
        <v>0</v>
      </c>
      <c r="Q654" s="141">
        <v>0</v>
      </c>
      <c r="R654" s="141">
        <f>Q654*H654</f>
        <v>0</v>
      </c>
      <c r="S654" s="141">
        <v>0</v>
      </c>
      <c r="T654" s="142">
        <f>S654*H654</f>
        <v>0</v>
      </c>
      <c r="AR654" s="143" t="s">
        <v>106</v>
      </c>
      <c r="AT654" s="143" t="s">
        <v>165</v>
      </c>
      <c r="AU654" s="143" t="s">
        <v>88</v>
      </c>
      <c r="AY654" s="17" t="s">
        <v>163</v>
      </c>
      <c r="BE654" s="144">
        <f>IF(N654="základní",J654,0)</f>
        <v>0</v>
      </c>
      <c r="BF654" s="144">
        <f>IF(N654="snížená",J654,0)</f>
        <v>0</v>
      </c>
      <c r="BG654" s="144">
        <f>IF(N654="zákl. přenesená",J654,0)</f>
        <v>0</v>
      </c>
      <c r="BH654" s="144">
        <f>IF(N654="sníž. přenesená",J654,0)</f>
        <v>0</v>
      </c>
      <c r="BI654" s="144">
        <f>IF(N654="nulová",J654,0)</f>
        <v>0</v>
      </c>
      <c r="BJ654" s="17" t="s">
        <v>23</v>
      </c>
      <c r="BK654" s="144">
        <f>ROUND(I654*H654,2)</f>
        <v>0</v>
      </c>
      <c r="BL654" s="17" t="s">
        <v>106</v>
      </c>
      <c r="BM654" s="143" t="s">
        <v>803</v>
      </c>
    </row>
    <row r="655" spans="2:65" s="1" customFormat="1" ht="11.25">
      <c r="B655" s="33"/>
      <c r="D655" s="145" t="s">
        <v>171</v>
      </c>
      <c r="F655" s="146" t="s">
        <v>804</v>
      </c>
      <c r="I655" s="147"/>
      <c r="L655" s="33"/>
      <c r="M655" s="148"/>
      <c r="T655" s="54"/>
      <c r="AT655" s="17" t="s">
        <v>171</v>
      </c>
      <c r="AU655" s="17" t="s">
        <v>88</v>
      </c>
    </row>
    <row r="656" spans="2:65" s="12" customFormat="1" ht="11.25">
      <c r="B656" s="149"/>
      <c r="D656" s="150" t="s">
        <v>173</v>
      </c>
      <c r="E656" s="151" t="s">
        <v>34</v>
      </c>
      <c r="F656" s="152" t="s">
        <v>805</v>
      </c>
      <c r="H656" s="151" t="s">
        <v>34</v>
      </c>
      <c r="I656" s="153"/>
      <c r="L656" s="149"/>
      <c r="M656" s="154"/>
      <c r="T656" s="155"/>
      <c r="AT656" s="151" t="s">
        <v>173</v>
      </c>
      <c r="AU656" s="151" t="s">
        <v>88</v>
      </c>
      <c r="AV656" s="12" t="s">
        <v>23</v>
      </c>
      <c r="AW656" s="12" t="s">
        <v>39</v>
      </c>
      <c r="AX656" s="12" t="s">
        <v>80</v>
      </c>
      <c r="AY656" s="151" t="s">
        <v>163</v>
      </c>
    </row>
    <row r="657" spans="2:65" s="13" customFormat="1" ht="11.25">
      <c r="B657" s="156"/>
      <c r="D657" s="150" t="s">
        <v>173</v>
      </c>
      <c r="E657" s="157" t="s">
        <v>34</v>
      </c>
      <c r="F657" s="158" t="s">
        <v>806</v>
      </c>
      <c r="H657" s="159">
        <v>1.44</v>
      </c>
      <c r="I657" s="160"/>
      <c r="L657" s="156"/>
      <c r="M657" s="161"/>
      <c r="T657" s="162"/>
      <c r="AT657" s="157" t="s">
        <v>173</v>
      </c>
      <c r="AU657" s="157" t="s">
        <v>88</v>
      </c>
      <c r="AV657" s="13" t="s">
        <v>88</v>
      </c>
      <c r="AW657" s="13" t="s">
        <v>39</v>
      </c>
      <c r="AX657" s="13" t="s">
        <v>23</v>
      </c>
      <c r="AY657" s="157" t="s">
        <v>163</v>
      </c>
    </row>
    <row r="658" spans="2:65" s="11" customFormat="1" ht="22.9" customHeight="1">
      <c r="B658" s="120"/>
      <c r="D658" s="121" t="s">
        <v>79</v>
      </c>
      <c r="E658" s="130" t="s">
        <v>807</v>
      </c>
      <c r="F658" s="130" t="s">
        <v>808</v>
      </c>
      <c r="I658" s="123"/>
      <c r="J658" s="131">
        <f>BK658</f>
        <v>0</v>
      </c>
      <c r="L658" s="120"/>
      <c r="M658" s="125"/>
      <c r="P658" s="126">
        <f>SUM(P659:P662)</f>
        <v>0</v>
      </c>
      <c r="R658" s="126">
        <f>SUM(R659:R662)</f>
        <v>0</v>
      </c>
      <c r="T658" s="127">
        <f>SUM(T659:T662)</f>
        <v>0</v>
      </c>
      <c r="AR658" s="121" t="s">
        <v>23</v>
      </c>
      <c r="AT658" s="128" t="s">
        <v>79</v>
      </c>
      <c r="AU658" s="128" t="s">
        <v>23</v>
      </c>
      <c r="AY658" s="121" t="s">
        <v>163</v>
      </c>
      <c r="BK658" s="129">
        <f>SUM(BK659:BK662)</f>
        <v>0</v>
      </c>
    </row>
    <row r="659" spans="2:65" s="1" customFormat="1" ht="24.2" customHeight="1">
      <c r="B659" s="33"/>
      <c r="C659" s="132" t="s">
        <v>809</v>
      </c>
      <c r="D659" s="132" t="s">
        <v>165</v>
      </c>
      <c r="E659" s="133" t="s">
        <v>810</v>
      </c>
      <c r="F659" s="134" t="s">
        <v>811</v>
      </c>
      <c r="G659" s="135" t="s">
        <v>258</v>
      </c>
      <c r="H659" s="136">
        <v>315.95800000000003</v>
      </c>
      <c r="I659" s="137"/>
      <c r="J659" s="138">
        <f>ROUND(I659*H659,2)</f>
        <v>0</v>
      </c>
      <c r="K659" s="134" t="s">
        <v>169</v>
      </c>
      <c r="L659" s="33"/>
      <c r="M659" s="139" t="s">
        <v>34</v>
      </c>
      <c r="N659" s="140" t="s">
        <v>51</v>
      </c>
      <c r="P659" s="141">
        <f>O659*H659</f>
        <v>0</v>
      </c>
      <c r="Q659" s="141">
        <v>0</v>
      </c>
      <c r="R659" s="141">
        <f>Q659*H659</f>
        <v>0</v>
      </c>
      <c r="S659" s="141">
        <v>0</v>
      </c>
      <c r="T659" s="142">
        <f>S659*H659</f>
        <v>0</v>
      </c>
      <c r="AR659" s="143" t="s">
        <v>106</v>
      </c>
      <c r="AT659" s="143" t="s">
        <v>165</v>
      </c>
      <c r="AU659" s="143" t="s">
        <v>88</v>
      </c>
      <c r="AY659" s="17" t="s">
        <v>163</v>
      </c>
      <c r="BE659" s="144">
        <f>IF(N659="základní",J659,0)</f>
        <v>0</v>
      </c>
      <c r="BF659" s="144">
        <f>IF(N659="snížená",J659,0)</f>
        <v>0</v>
      </c>
      <c r="BG659" s="144">
        <f>IF(N659="zákl. přenesená",J659,0)</f>
        <v>0</v>
      </c>
      <c r="BH659" s="144">
        <f>IF(N659="sníž. přenesená",J659,0)</f>
        <v>0</v>
      </c>
      <c r="BI659" s="144">
        <f>IF(N659="nulová",J659,0)</f>
        <v>0</v>
      </c>
      <c r="BJ659" s="17" t="s">
        <v>23</v>
      </c>
      <c r="BK659" s="144">
        <f>ROUND(I659*H659,2)</f>
        <v>0</v>
      </c>
      <c r="BL659" s="17" t="s">
        <v>106</v>
      </c>
      <c r="BM659" s="143" t="s">
        <v>812</v>
      </c>
    </row>
    <row r="660" spans="2:65" s="1" customFormat="1" ht="11.25">
      <c r="B660" s="33"/>
      <c r="D660" s="145" t="s">
        <v>171</v>
      </c>
      <c r="F660" s="146" t="s">
        <v>813</v>
      </c>
      <c r="I660" s="147"/>
      <c r="L660" s="33"/>
      <c r="M660" s="148"/>
      <c r="T660" s="54"/>
      <c r="AT660" s="17" t="s">
        <v>171</v>
      </c>
      <c r="AU660" s="17" t="s">
        <v>88</v>
      </c>
    </row>
    <row r="661" spans="2:65" s="1" customFormat="1" ht="24.2" customHeight="1">
      <c r="B661" s="33"/>
      <c r="C661" s="132" t="s">
        <v>814</v>
      </c>
      <c r="D661" s="132" t="s">
        <v>165</v>
      </c>
      <c r="E661" s="133" t="s">
        <v>815</v>
      </c>
      <c r="F661" s="134" t="s">
        <v>816</v>
      </c>
      <c r="G661" s="135" t="s">
        <v>258</v>
      </c>
      <c r="H661" s="136">
        <v>315.95800000000003</v>
      </c>
      <c r="I661" s="137"/>
      <c r="J661" s="138">
        <f>ROUND(I661*H661,2)</f>
        <v>0</v>
      </c>
      <c r="K661" s="134" t="s">
        <v>169</v>
      </c>
      <c r="L661" s="33"/>
      <c r="M661" s="139" t="s">
        <v>34</v>
      </c>
      <c r="N661" s="140" t="s">
        <v>51</v>
      </c>
      <c r="P661" s="141">
        <f>O661*H661</f>
        <v>0</v>
      </c>
      <c r="Q661" s="141">
        <v>0</v>
      </c>
      <c r="R661" s="141">
        <f>Q661*H661</f>
        <v>0</v>
      </c>
      <c r="S661" s="141">
        <v>0</v>
      </c>
      <c r="T661" s="142">
        <f>S661*H661</f>
        <v>0</v>
      </c>
      <c r="AR661" s="143" t="s">
        <v>106</v>
      </c>
      <c r="AT661" s="143" t="s">
        <v>165</v>
      </c>
      <c r="AU661" s="143" t="s">
        <v>88</v>
      </c>
      <c r="AY661" s="17" t="s">
        <v>163</v>
      </c>
      <c r="BE661" s="144">
        <f>IF(N661="základní",J661,0)</f>
        <v>0</v>
      </c>
      <c r="BF661" s="144">
        <f>IF(N661="snížená",J661,0)</f>
        <v>0</v>
      </c>
      <c r="BG661" s="144">
        <f>IF(N661="zákl. přenesená",J661,0)</f>
        <v>0</v>
      </c>
      <c r="BH661" s="144">
        <f>IF(N661="sníž. přenesená",J661,0)</f>
        <v>0</v>
      </c>
      <c r="BI661" s="144">
        <f>IF(N661="nulová",J661,0)</f>
        <v>0</v>
      </c>
      <c r="BJ661" s="17" t="s">
        <v>23</v>
      </c>
      <c r="BK661" s="144">
        <f>ROUND(I661*H661,2)</f>
        <v>0</v>
      </c>
      <c r="BL661" s="17" t="s">
        <v>106</v>
      </c>
      <c r="BM661" s="143" t="s">
        <v>817</v>
      </c>
    </row>
    <row r="662" spans="2:65" s="1" customFormat="1" ht="11.25">
      <c r="B662" s="33"/>
      <c r="D662" s="145" t="s">
        <v>171</v>
      </c>
      <c r="F662" s="146" t="s">
        <v>818</v>
      </c>
      <c r="I662" s="147"/>
      <c r="L662" s="33"/>
      <c r="M662" s="148"/>
      <c r="T662" s="54"/>
      <c r="AT662" s="17" t="s">
        <v>171</v>
      </c>
      <c r="AU662" s="17" t="s">
        <v>88</v>
      </c>
    </row>
    <row r="663" spans="2:65" s="11" customFormat="1" ht="25.9" customHeight="1">
      <c r="B663" s="120"/>
      <c r="D663" s="121" t="s">
        <v>79</v>
      </c>
      <c r="E663" s="122" t="s">
        <v>819</v>
      </c>
      <c r="F663" s="122" t="s">
        <v>820</v>
      </c>
      <c r="I663" s="123"/>
      <c r="J663" s="124">
        <f>BK663</f>
        <v>0</v>
      </c>
      <c r="L663" s="120"/>
      <c r="M663" s="125"/>
      <c r="P663" s="126">
        <f>P664</f>
        <v>0</v>
      </c>
      <c r="R663" s="126">
        <f>R664</f>
        <v>7.2011329999999998E-2</v>
      </c>
      <c r="T663" s="127">
        <f>T664</f>
        <v>0</v>
      </c>
      <c r="AR663" s="121" t="s">
        <v>88</v>
      </c>
      <c r="AT663" s="128" t="s">
        <v>79</v>
      </c>
      <c r="AU663" s="128" t="s">
        <v>80</v>
      </c>
      <c r="AY663" s="121" t="s">
        <v>163</v>
      </c>
      <c r="BK663" s="129">
        <f>BK664</f>
        <v>0</v>
      </c>
    </row>
    <row r="664" spans="2:65" s="11" customFormat="1" ht="22.9" customHeight="1">
      <c r="B664" s="120"/>
      <c r="D664" s="121" t="s">
        <v>79</v>
      </c>
      <c r="E664" s="130" t="s">
        <v>821</v>
      </c>
      <c r="F664" s="130" t="s">
        <v>822</v>
      </c>
      <c r="I664" s="123"/>
      <c r="J664" s="131">
        <f>BK664</f>
        <v>0</v>
      </c>
      <c r="L664" s="120"/>
      <c r="M664" s="125"/>
      <c r="P664" s="126">
        <f>SUM(P665:P673)</f>
        <v>0</v>
      </c>
      <c r="R664" s="126">
        <f>SUM(R665:R673)</f>
        <v>7.2011329999999998E-2</v>
      </c>
      <c r="T664" s="127">
        <f>SUM(T665:T673)</f>
        <v>0</v>
      </c>
      <c r="AR664" s="121" t="s">
        <v>88</v>
      </c>
      <c r="AT664" s="128" t="s">
        <v>79</v>
      </c>
      <c r="AU664" s="128" t="s">
        <v>23</v>
      </c>
      <c r="AY664" s="121" t="s">
        <v>163</v>
      </c>
      <c r="BK664" s="129">
        <f>SUM(BK665:BK673)</f>
        <v>0</v>
      </c>
    </row>
    <row r="665" spans="2:65" s="1" customFormat="1" ht="16.5" customHeight="1">
      <c r="B665" s="33"/>
      <c r="C665" s="132" t="s">
        <v>823</v>
      </c>
      <c r="D665" s="132" t="s">
        <v>165</v>
      </c>
      <c r="E665" s="133" t="s">
        <v>824</v>
      </c>
      <c r="F665" s="134" t="s">
        <v>825</v>
      </c>
      <c r="G665" s="135" t="s">
        <v>168</v>
      </c>
      <c r="H665" s="136">
        <v>1.133</v>
      </c>
      <c r="I665" s="137"/>
      <c r="J665" s="138">
        <f>ROUND(I665*H665,2)</f>
        <v>0</v>
      </c>
      <c r="K665" s="134" t="s">
        <v>169</v>
      </c>
      <c r="L665" s="33"/>
      <c r="M665" s="139" t="s">
        <v>34</v>
      </c>
      <c r="N665" s="140" t="s">
        <v>51</v>
      </c>
      <c r="P665" s="141">
        <f>O665*H665</f>
        <v>0</v>
      </c>
      <c r="Q665" s="141">
        <v>1.0000000000000001E-5</v>
      </c>
      <c r="R665" s="141">
        <f>Q665*H665</f>
        <v>1.1330000000000002E-5</v>
      </c>
      <c r="S665" s="141">
        <v>0</v>
      </c>
      <c r="T665" s="142">
        <f>S665*H665</f>
        <v>0</v>
      </c>
      <c r="AR665" s="143" t="s">
        <v>320</v>
      </c>
      <c r="AT665" s="143" t="s">
        <v>165</v>
      </c>
      <c r="AU665" s="143" t="s">
        <v>88</v>
      </c>
      <c r="AY665" s="17" t="s">
        <v>163</v>
      </c>
      <c r="BE665" s="144">
        <f>IF(N665="základní",J665,0)</f>
        <v>0</v>
      </c>
      <c r="BF665" s="144">
        <f>IF(N665="snížená",J665,0)</f>
        <v>0</v>
      </c>
      <c r="BG665" s="144">
        <f>IF(N665="zákl. přenesená",J665,0)</f>
        <v>0</v>
      </c>
      <c r="BH665" s="144">
        <f>IF(N665="sníž. přenesená",J665,0)</f>
        <v>0</v>
      </c>
      <c r="BI665" s="144">
        <f>IF(N665="nulová",J665,0)</f>
        <v>0</v>
      </c>
      <c r="BJ665" s="17" t="s">
        <v>23</v>
      </c>
      <c r="BK665" s="144">
        <f>ROUND(I665*H665,2)</f>
        <v>0</v>
      </c>
      <c r="BL665" s="17" t="s">
        <v>320</v>
      </c>
      <c r="BM665" s="143" t="s">
        <v>826</v>
      </c>
    </row>
    <row r="666" spans="2:65" s="1" customFormat="1" ht="11.25">
      <c r="B666" s="33"/>
      <c r="D666" s="145" t="s">
        <v>171</v>
      </c>
      <c r="F666" s="146" t="s">
        <v>827</v>
      </c>
      <c r="I666" s="147"/>
      <c r="L666" s="33"/>
      <c r="M666" s="148"/>
      <c r="T666" s="54"/>
      <c r="AT666" s="17" t="s">
        <v>171</v>
      </c>
      <c r="AU666" s="17" t="s">
        <v>88</v>
      </c>
    </row>
    <row r="667" spans="2:65" s="12" customFormat="1" ht="11.25">
      <c r="B667" s="149"/>
      <c r="D667" s="150" t="s">
        <v>173</v>
      </c>
      <c r="E667" s="151" t="s">
        <v>34</v>
      </c>
      <c r="F667" s="152" t="s">
        <v>828</v>
      </c>
      <c r="H667" s="151" t="s">
        <v>34</v>
      </c>
      <c r="I667" s="153"/>
      <c r="L667" s="149"/>
      <c r="M667" s="154"/>
      <c r="T667" s="155"/>
      <c r="AT667" s="151" t="s">
        <v>173</v>
      </c>
      <c r="AU667" s="151" t="s">
        <v>88</v>
      </c>
      <c r="AV667" s="12" t="s">
        <v>23</v>
      </c>
      <c r="AW667" s="12" t="s">
        <v>39</v>
      </c>
      <c r="AX667" s="12" t="s">
        <v>80</v>
      </c>
      <c r="AY667" s="151" t="s">
        <v>163</v>
      </c>
    </row>
    <row r="668" spans="2:65" s="13" customFormat="1" ht="11.25">
      <c r="B668" s="156"/>
      <c r="D668" s="150" t="s">
        <v>173</v>
      </c>
      <c r="E668" s="157" t="s">
        <v>34</v>
      </c>
      <c r="F668" s="158" t="s">
        <v>829</v>
      </c>
      <c r="H668" s="159">
        <v>1.133</v>
      </c>
      <c r="I668" s="160"/>
      <c r="L668" s="156"/>
      <c r="M668" s="161"/>
      <c r="T668" s="162"/>
      <c r="AT668" s="157" t="s">
        <v>173</v>
      </c>
      <c r="AU668" s="157" t="s">
        <v>88</v>
      </c>
      <c r="AV668" s="13" t="s">
        <v>88</v>
      </c>
      <c r="AW668" s="13" t="s">
        <v>39</v>
      </c>
      <c r="AX668" s="13" t="s">
        <v>23</v>
      </c>
      <c r="AY668" s="157" t="s">
        <v>163</v>
      </c>
    </row>
    <row r="669" spans="2:65" s="1" customFormat="1" ht="16.5" customHeight="1">
      <c r="B669" s="33"/>
      <c r="C669" s="170" t="s">
        <v>830</v>
      </c>
      <c r="D669" s="170" t="s">
        <v>309</v>
      </c>
      <c r="E669" s="171" t="s">
        <v>831</v>
      </c>
      <c r="F669" s="172" t="s">
        <v>832</v>
      </c>
      <c r="G669" s="173" t="s">
        <v>430</v>
      </c>
      <c r="H669" s="174">
        <v>1</v>
      </c>
      <c r="I669" s="175"/>
      <c r="J669" s="176">
        <f>ROUND(I669*H669,2)</f>
        <v>0</v>
      </c>
      <c r="K669" s="172" t="s">
        <v>34</v>
      </c>
      <c r="L669" s="177"/>
      <c r="M669" s="178" t="s">
        <v>34</v>
      </c>
      <c r="N669" s="179" t="s">
        <v>51</v>
      </c>
      <c r="P669" s="141">
        <f>O669*H669</f>
        <v>0</v>
      </c>
      <c r="Q669" s="141">
        <v>7.1999999999999995E-2</v>
      </c>
      <c r="R669" s="141">
        <f>Q669*H669</f>
        <v>7.1999999999999995E-2</v>
      </c>
      <c r="S669" s="141">
        <v>0</v>
      </c>
      <c r="T669" s="142">
        <f>S669*H669</f>
        <v>0</v>
      </c>
      <c r="AR669" s="143" t="s">
        <v>421</v>
      </c>
      <c r="AT669" s="143" t="s">
        <v>309</v>
      </c>
      <c r="AU669" s="143" t="s">
        <v>88</v>
      </c>
      <c r="AY669" s="17" t="s">
        <v>163</v>
      </c>
      <c r="BE669" s="144">
        <f>IF(N669="základní",J669,0)</f>
        <v>0</v>
      </c>
      <c r="BF669" s="144">
        <f>IF(N669="snížená",J669,0)</f>
        <v>0</v>
      </c>
      <c r="BG669" s="144">
        <f>IF(N669="zákl. přenesená",J669,0)</f>
        <v>0</v>
      </c>
      <c r="BH669" s="144">
        <f>IF(N669="sníž. přenesená",J669,0)</f>
        <v>0</v>
      </c>
      <c r="BI669" s="144">
        <f>IF(N669="nulová",J669,0)</f>
        <v>0</v>
      </c>
      <c r="BJ669" s="17" t="s">
        <v>23</v>
      </c>
      <c r="BK669" s="144">
        <f>ROUND(I669*H669,2)</f>
        <v>0</v>
      </c>
      <c r="BL669" s="17" t="s">
        <v>320</v>
      </c>
      <c r="BM669" s="143" t="s">
        <v>833</v>
      </c>
    </row>
    <row r="670" spans="2:65" s="12" customFormat="1" ht="11.25">
      <c r="B670" s="149"/>
      <c r="D670" s="150" t="s">
        <v>173</v>
      </c>
      <c r="E670" s="151" t="s">
        <v>34</v>
      </c>
      <c r="F670" s="152" t="s">
        <v>834</v>
      </c>
      <c r="H670" s="151" t="s">
        <v>34</v>
      </c>
      <c r="I670" s="153"/>
      <c r="L670" s="149"/>
      <c r="M670" s="154"/>
      <c r="T670" s="155"/>
      <c r="AT670" s="151" t="s">
        <v>173</v>
      </c>
      <c r="AU670" s="151" t="s">
        <v>88</v>
      </c>
      <c r="AV670" s="12" t="s">
        <v>23</v>
      </c>
      <c r="AW670" s="12" t="s">
        <v>39</v>
      </c>
      <c r="AX670" s="12" t="s">
        <v>80</v>
      </c>
      <c r="AY670" s="151" t="s">
        <v>163</v>
      </c>
    </row>
    <row r="671" spans="2:65" s="13" customFormat="1" ht="11.25">
      <c r="B671" s="156"/>
      <c r="D671" s="150" t="s">
        <v>173</v>
      </c>
      <c r="E671" s="157" t="s">
        <v>34</v>
      </c>
      <c r="F671" s="158" t="s">
        <v>23</v>
      </c>
      <c r="H671" s="159">
        <v>1</v>
      </c>
      <c r="I671" s="160"/>
      <c r="L671" s="156"/>
      <c r="M671" s="161"/>
      <c r="T671" s="162"/>
      <c r="AT671" s="157" t="s">
        <v>173</v>
      </c>
      <c r="AU671" s="157" t="s">
        <v>88</v>
      </c>
      <c r="AV671" s="13" t="s">
        <v>88</v>
      </c>
      <c r="AW671" s="13" t="s">
        <v>39</v>
      </c>
      <c r="AX671" s="13" t="s">
        <v>23</v>
      </c>
      <c r="AY671" s="157" t="s">
        <v>163</v>
      </c>
    </row>
    <row r="672" spans="2:65" s="1" customFormat="1" ht="24.2" customHeight="1">
      <c r="B672" s="33"/>
      <c r="C672" s="132" t="s">
        <v>835</v>
      </c>
      <c r="D672" s="132" t="s">
        <v>165</v>
      </c>
      <c r="E672" s="133" t="s">
        <v>836</v>
      </c>
      <c r="F672" s="134" t="s">
        <v>837</v>
      </c>
      <c r="G672" s="135" t="s">
        <v>258</v>
      </c>
      <c r="H672" s="136">
        <v>7.1999999999999995E-2</v>
      </c>
      <c r="I672" s="137"/>
      <c r="J672" s="138">
        <f>ROUND(I672*H672,2)</f>
        <v>0</v>
      </c>
      <c r="K672" s="134" t="s">
        <v>169</v>
      </c>
      <c r="L672" s="33"/>
      <c r="M672" s="139" t="s">
        <v>34</v>
      </c>
      <c r="N672" s="140" t="s">
        <v>51</v>
      </c>
      <c r="P672" s="141">
        <f>O672*H672</f>
        <v>0</v>
      </c>
      <c r="Q672" s="141">
        <v>0</v>
      </c>
      <c r="R672" s="141">
        <f>Q672*H672</f>
        <v>0</v>
      </c>
      <c r="S672" s="141">
        <v>0</v>
      </c>
      <c r="T672" s="142">
        <f>S672*H672</f>
        <v>0</v>
      </c>
      <c r="AR672" s="143" t="s">
        <v>320</v>
      </c>
      <c r="AT672" s="143" t="s">
        <v>165</v>
      </c>
      <c r="AU672" s="143" t="s">
        <v>88</v>
      </c>
      <c r="AY672" s="17" t="s">
        <v>163</v>
      </c>
      <c r="BE672" s="144">
        <f>IF(N672="základní",J672,0)</f>
        <v>0</v>
      </c>
      <c r="BF672" s="144">
        <f>IF(N672="snížená",J672,0)</f>
        <v>0</v>
      </c>
      <c r="BG672" s="144">
        <f>IF(N672="zákl. přenesená",J672,0)</f>
        <v>0</v>
      </c>
      <c r="BH672" s="144">
        <f>IF(N672="sníž. přenesená",J672,0)</f>
        <v>0</v>
      </c>
      <c r="BI672" s="144">
        <f>IF(N672="nulová",J672,0)</f>
        <v>0</v>
      </c>
      <c r="BJ672" s="17" t="s">
        <v>23</v>
      </c>
      <c r="BK672" s="144">
        <f>ROUND(I672*H672,2)</f>
        <v>0</v>
      </c>
      <c r="BL672" s="17" t="s">
        <v>320</v>
      </c>
      <c r="BM672" s="143" t="s">
        <v>838</v>
      </c>
    </row>
    <row r="673" spans="2:47" s="1" customFormat="1" ht="11.25">
      <c r="B673" s="33"/>
      <c r="D673" s="145" t="s">
        <v>171</v>
      </c>
      <c r="F673" s="146" t="s">
        <v>839</v>
      </c>
      <c r="I673" s="147"/>
      <c r="L673" s="33"/>
      <c r="M673" s="180"/>
      <c r="N673" s="181"/>
      <c r="O673" s="181"/>
      <c r="P673" s="181"/>
      <c r="Q673" s="181"/>
      <c r="R673" s="181"/>
      <c r="S673" s="181"/>
      <c r="T673" s="182"/>
      <c r="AT673" s="17" t="s">
        <v>171</v>
      </c>
      <c r="AU673" s="17" t="s">
        <v>88</v>
      </c>
    </row>
    <row r="674" spans="2:47" s="1" customFormat="1" ht="6.95" customHeight="1">
      <c r="B674" s="42"/>
      <c r="C674" s="43"/>
      <c r="D674" s="43"/>
      <c r="E674" s="43"/>
      <c r="F674" s="43"/>
      <c r="G674" s="43"/>
      <c r="H674" s="43"/>
      <c r="I674" s="43"/>
      <c r="J674" s="43"/>
      <c r="K674" s="43"/>
      <c r="L674" s="33"/>
    </row>
  </sheetData>
  <sheetProtection algorithmName="SHA-512" hashValue="VR/PwGBM8tNVm3Yg1GJhvggzROP7L7+kMNomgqeSLcUn0/uben+IMRw3fHFRV7GeZrR1O9ZwU3ei6C0AIRPoOQ==" saltValue="jDO60GQ8+xOTDFIEsNqbC0pxbBQiLuOLgwMMg24/R7vetLkUnEKoYxgugKZR6/QTrCGqi7LfMLh9a6/3HcYPHw==" spinCount="100000" sheet="1" objects="1" scenarios="1" formatColumns="0" formatRows="0" autoFilter="0"/>
  <autoFilter ref="C107:K673" xr:uid="{00000000-0009-0000-0000-000001000000}"/>
  <mergeCells count="15">
    <mergeCell ref="E94:H94"/>
    <mergeCell ref="E98:H98"/>
    <mergeCell ref="E96:H96"/>
    <mergeCell ref="E100:H100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12" r:id="rId1" xr:uid="{00000000-0004-0000-0100-000000000000}"/>
    <hyperlink ref="F125" r:id="rId2" xr:uid="{00000000-0004-0000-0100-000001000000}"/>
    <hyperlink ref="F154" r:id="rId3" xr:uid="{00000000-0004-0000-0100-000002000000}"/>
    <hyperlink ref="F158" r:id="rId4" xr:uid="{00000000-0004-0000-0100-000003000000}"/>
    <hyperlink ref="F168" r:id="rId5" xr:uid="{00000000-0004-0000-0100-000004000000}"/>
    <hyperlink ref="F180" r:id="rId6" xr:uid="{00000000-0004-0000-0100-000005000000}"/>
    <hyperlink ref="F192" r:id="rId7" xr:uid="{00000000-0004-0000-0100-000006000000}"/>
    <hyperlink ref="F204" r:id="rId8" xr:uid="{00000000-0004-0000-0100-000007000000}"/>
    <hyperlink ref="F208" r:id="rId9" xr:uid="{00000000-0004-0000-0100-000008000000}"/>
    <hyperlink ref="F212" r:id="rId10" xr:uid="{00000000-0004-0000-0100-000009000000}"/>
    <hyperlink ref="F216" r:id="rId11" xr:uid="{00000000-0004-0000-0100-00000A000000}"/>
    <hyperlink ref="F241" r:id="rId12" xr:uid="{00000000-0004-0000-0100-00000B000000}"/>
    <hyperlink ref="F245" r:id="rId13" xr:uid="{00000000-0004-0000-0100-00000C000000}"/>
    <hyperlink ref="F252" r:id="rId14" xr:uid="{00000000-0004-0000-0100-00000D000000}"/>
    <hyperlink ref="F256" r:id="rId15" xr:uid="{00000000-0004-0000-0100-00000E000000}"/>
    <hyperlink ref="F260" r:id="rId16" xr:uid="{00000000-0004-0000-0100-00000F000000}"/>
    <hyperlink ref="F264" r:id="rId17" xr:uid="{00000000-0004-0000-0100-000010000000}"/>
    <hyperlink ref="F274" r:id="rId18" xr:uid="{00000000-0004-0000-0100-000011000000}"/>
    <hyperlink ref="F279" r:id="rId19" xr:uid="{00000000-0004-0000-0100-000012000000}"/>
    <hyperlink ref="F286" r:id="rId20" xr:uid="{00000000-0004-0000-0100-000013000000}"/>
    <hyperlink ref="F301" r:id="rId21" xr:uid="{00000000-0004-0000-0100-000014000000}"/>
    <hyperlink ref="F306" r:id="rId22" xr:uid="{00000000-0004-0000-0100-000015000000}"/>
    <hyperlink ref="F314" r:id="rId23" xr:uid="{00000000-0004-0000-0100-000016000000}"/>
    <hyperlink ref="F320" r:id="rId24" xr:uid="{00000000-0004-0000-0100-000017000000}"/>
    <hyperlink ref="F325" r:id="rId25" xr:uid="{00000000-0004-0000-0100-000018000000}"/>
    <hyperlink ref="F329" r:id="rId26" xr:uid="{00000000-0004-0000-0100-000019000000}"/>
    <hyperlink ref="F333" r:id="rId27" xr:uid="{00000000-0004-0000-0100-00001A000000}"/>
    <hyperlink ref="F337" r:id="rId28" xr:uid="{00000000-0004-0000-0100-00001B000000}"/>
    <hyperlink ref="F343" r:id="rId29" xr:uid="{00000000-0004-0000-0100-00001C000000}"/>
    <hyperlink ref="F351" r:id="rId30" xr:uid="{00000000-0004-0000-0100-00001D000000}"/>
    <hyperlink ref="F360" r:id="rId31" xr:uid="{00000000-0004-0000-0100-00001E000000}"/>
    <hyperlink ref="F364" r:id="rId32" xr:uid="{00000000-0004-0000-0100-00001F000000}"/>
    <hyperlink ref="F373" r:id="rId33" xr:uid="{00000000-0004-0000-0100-000020000000}"/>
    <hyperlink ref="F384" r:id="rId34" xr:uid="{00000000-0004-0000-0100-000021000000}"/>
    <hyperlink ref="F390" r:id="rId35" xr:uid="{00000000-0004-0000-0100-000022000000}"/>
    <hyperlink ref="F395" r:id="rId36" xr:uid="{00000000-0004-0000-0100-000023000000}"/>
    <hyperlink ref="F405" r:id="rId37" xr:uid="{00000000-0004-0000-0100-000024000000}"/>
    <hyperlink ref="F417" r:id="rId38" xr:uid="{00000000-0004-0000-0100-000025000000}"/>
    <hyperlink ref="F438" r:id="rId39" xr:uid="{00000000-0004-0000-0100-000026000000}"/>
    <hyperlink ref="F443" r:id="rId40" xr:uid="{00000000-0004-0000-0100-000027000000}"/>
    <hyperlink ref="F449" r:id="rId41" xr:uid="{00000000-0004-0000-0100-000028000000}"/>
    <hyperlink ref="F475" r:id="rId42" xr:uid="{00000000-0004-0000-0100-000029000000}"/>
    <hyperlink ref="F479" r:id="rId43" xr:uid="{00000000-0004-0000-0100-00002A000000}"/>
    <hyperlink ref="F500" r:id="rId44" xr:uid="{00000000-0004-0000-0100-00002B000000}"/>
    <hyperlink ref="F505" r:id="rId45" xr:uid="{00000000-0004-0000-0100-00002C000000}"/>
    <hyperlink ref="F509" r:id="rId46" xr:uid="{00000000-0004-0000-0100-00002D000000}"/>
    <hyperlink ref="F514" r:id="rId47" xr:uid="{00000000-0004-0000-0100-00002E000000}"/>
    <hyperlink ref="F520" r:id="rId48" xr:uid="{00000000-0004-0000-0100-00002F000000}"/>
    <hyperlink ref="F526" r:id="rId49" xr:uid="{00000000-0004-0000-0100-000030000000}"/>
    <hyperlink ref="F530" r:id="rId50" xr:uid="{00000000-0004-0000-0100-000031000000}"/>
    <hyperlink ref="F538" r:id="rId51" xr:uid="{00000000-0004-0000-0100-000032000000}"/>
    <hyperlink ref="F553" r:id="rId52" xr:uid="{00000000-0004-0000-0100-000033000000}"/>
    <hyperlink ref="F567" r:id="rId53" xr:uid="{00000000-0004-0000-0100-000034000000}"/>
    <hyperlink ref="F574" r:id="rId54" xr:uid="{00000000-0004-0000-0100-000035000000}"/>
    <hyperlink ref="F594" r:id="rId55" xr:uid="{00000000-0004-0000-0100-000036000000}"/>
    <hyperlink ref="F606" r:id="rId56" xr:uid="{00000000-0004-0000-0100-000037000000}"/>
    <hyperlink ref="F613" r:id="rId57" xr:uid="{00000000-0004-0000-0100-000038000000}"/>
    <hyperlink ref="F618" r:id="rId58" xr:uid="{00000000-0004-0000-0100-000039000000}"/>
    <hyperlink ref="F623" r:id="rId59" xr:uid="{00000000-0004-0000-0100-00003A000000}"/>
    <hyperlink ref="F628" r:id="rId60" xr:uid="{00000000-0004-0000-0100-00003B000000}"/>
    <hyperlink ref="F632" r:id="rId61" xr:uid="{00000000-0004-0000-0100-00003C000000}"/>
    <hyperlink ref="F635" r:id="rId62" xr:uid="{00000000-0004-0000-0100-00003D000000}"/>
    <hyperlink ref="F639" r:id="rId63" xr:uid="{00000000-0004-0000-0100-00003E000000}"/>
    <hyperlink ref="F643" r:id="rId64" xr:uid="{00000000-0004-0000-0100-00003F000000}"/>
    <hyperlink ref="F647" r:id="rId65" xr:uid="{00000000-0004-0000-0100-000040000000}"/>
    <hyperlink ref="F651" r:id="rId66" xr:uid="{00000000-0004-0000-0100-000041000000}"/>
    <hyperlink ref="F655" r:id="rId67" xr:uid="{00000000-0004-0000-0100-000042000000}"/>
    <hyperlink ref="F660" r:id="rId68" xr:uid="{00000000-0004-0000-0100-000043000000}"/>
    <hyperlink ref="F662" r:id="rId69" xr:uid="{00000000-0004-0000-0100-000044000000}"/>
    <hyperlink ref="F666" r:id="rId70" xr:uid="{00000000-0004-0000-0100-000045000000}"/>
    <hyperlink ref="F673" r:id="rId71" xr:uid="{00000000-0004-0000-0100-00004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100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>
      <c r="B4" s="20"/>
      <c r="D4" s="21" t="s">
        <v>119</v>
      </c>
      <c r="L4" s="20"/>
      <c r="M4" s="91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Město Šternberk - Chodníky Krakořice</v>
      </c>
      <c r="F7" s="308"/>
      <c r="G7" s="308"/>
      <c r="H7" s="308"/>
      <c r="L7" s="20"/>
    </row>
    <row r="8" spans="2:46" ht="12.75">
      <c r="B8" s="20"/>
      <c r="D8" s="27" t="s">
        <v>120</v>
      </c>
      <c r="L8" s="20"/>
    </row>
    <row r="9" spans="2:46" ht="16.5" customHeight="1">
      <c r="B9" s="20"/>
      <c r="E9" s="307" t="s">
        <v>121</v>
      </c>
      <c r="F9" s="277"/>
      <c r="G9" s="277"/>
      <c r="H9" s="277"/>
      <c r="L9" s="20"/>
    </row>
    <row r="10" spans="2:46" ht="12" customHeight="1">
      <c r="B10" s="20"/>
      <c r="D10" s="27" t="s">
        <v>122</v>
      </c>
      <c r="L10" s="20"/>
    </row>
    <row r="11" spans="2:46" s="1" customFormat="1" ht="16.5" customHeight="1">
      <c r="B11" s="33"/>
      <c r="E11" s="305" t="s">
        <v>123</v>
      </c>
      <c r="F11" s="309"/>
      <c r="G11" s="309"/>
      <c r="H11" s="309"/>
      <c r="L11" s="33"/>
    </row>
    <row r="12" spans="2:46" s="1" customFormat="1" ht="12" customHeight="1">
      <c r="B12" s="33"/>
      <c r="D12" s="27" t="s">
        <v>124</v>
      </c>
      <c r="L12" s="33"/>
    </row>
    <row r="13" spans="2:46" s="1" customFormat="1" ht="16.5" customHeight="1">
      <c r="B13" s="33"/>
      <c r="E13" s="270" t="s">
        <v>840</v>
      </c>
      <c r="F13" s="309"/>
      <c r="G13" s="309"/>
      <c r="H13" s="309"/>
      <c r="L13" s="33"/>
    </row>
    <row r="14" spans="2:46" s="1" customFormat="1" ht="11.25">
      <c r="B14" s="33"/>
      <c r="L14" s="33"/>
    </row>
    <row r="15" spans="2:46" s="1" customFormat="1" ht="12" customHeight="1">
      <c r="B15" s="33"/>
      <c r="D15" s="27" t="s">
        <v>19</v>
      </c>
      <c r="F15" s="25" t="s">
        <v>34</v>
      </c>
      <c r="I15" s="27" t="s">
        <v>21</v>
      </c>
      <c r="J15" s="25" t="s">
        <v>34</v>
      </c>
      <c r="L15" s="33"/>
    </row>
    <row r="16" spans="2:46" s="1" customFormat="1" ht="12" customHeight="1">
      <c r="B16" s="33"/>
      <c r="D16" s="27" t="s">
        <v>24</v>
      </c>
      <c r="F16" s="25" t="s">
        <v>25</v>
      </c>
      <c r="I16" s="27" t="s">
        <v>26</v>
      </c>
      <c r="J16" s="50" t="str">
        <f>'Rekapitulace stavby'!AN8</f>
        <v>16. 10. 2023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7" t="s">
        <v>32</v>
      </c>
      <c r="I18" s="27" t="s">
        <v>33</v>
      </c>
      <c r="J18" s="25" t="s">
        <v>34</v>
      </c>
      <c r="L18" s="33"/>
    </row>
    <row r="19" spans="2:12" s="1" customFormat="1" ht="18" customHeight="1">
      <c r="B19" s="33"/>
      <c r="E19" s="25" t="s">
        <v>35</v>
      </c>
      <c r="I19" s="27" t="s">
        <v>36</v>
      </c>
      <c r="J19" s="25" t="s">
        <v>34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7" t="s">
        <v>37</v>
      </c>
      <c r="I21" s="27" t="s">
        <v>33</v>
      </c>
      <c r="J21" s="28" t="str">
        <f>'Rekapitulace stavby'!AN13</f>
        <v>Vyplň údaj</v>
      </c>
      <c r="L21" s="33"/>
    </row>
    <row r="22" spans="2:12" s="1" customFormat="1" ht="18" customHeight="1">
      <c r="B22" s="33"/>
      <c r="E22" s="310" t="str">
        <f>'Rekapitulace stavby'!E14</f>
        <v>Vyplň údaj</v>
      </c>
      <c r="F22" s="276"/>
      <c r="G22" s="276"/>
      <c r="H22" s="276"/>
      <c r="I22" s="27" t="s">
        <v>36</v>
      </c>
      <c r="J22" s="28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7" t="s">
        <v>40</v>
      </c>
      <c r="I24" s="27" t="s">
        <v>33</v>
      </c>
      <c r="J24" s="25" t="s">
        <v>34</v>
      </c>
      <c r="L24" s="33"/>
    </row>
    <row r="25" spans="2:12" s="1" customFormat="1" ht="18" customHeight="1">
      <c r="B25" s="33"/>
      <c r="E25" s="25" t="s">
        <v>41</v>
      </c>
      <c r="I25" s="27" t="s">
        <v>36</v>
      </c>
      <c r="J25" s="25" t="s">
        <v>34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7" t="s">
        <v>42</v>
      </c>
      <c r="I27" s="27" t="s">
        <v>33</v>
      </c>
      <c r="J27" s="25" t="s">
        <v>34</v>
      </c>
      <c r="L27" s="33"/>
    </row>
    <row r="28" spans="2:12" s="1" customFormat="1" ht="18" customHeight="1">
      <c r="B28" s="33"/>
      <c r="E28" s="25" t="s">
        <v>43</v>
      </c>
      <c r="I28" s="27" t="s">
        <v>36</v>
      </c>
      <c r="J28" s="25" t="s">
        <v>34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7" t="s">
        <v>44</v>
      </c>
      <c r="L30" s="33"/>
    </row>
    <row r="31" spans="2:12" s="7" customFormat="1" ht="47.25" customHeight="1">
      <c r="B31" s="92"/>
      <c r="E31" s="281" t="s">
        <v>126</v>
      </c>
      <c r="F31" s="281"/>
      <c r="G31" s="281"/>
      <c r="H31" s="281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46</v>
      </c>
      <c r="J34" s="64">
        <f>ROUND(J98,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48</v>
      </c>
      <c r="I36" s="36" t="s">
        <v>47</v>
      </c>
      <c r="J36" s="36" t="s">
        <v>49</v>
      </c>
      <c r="L36" s="33"/>
    </row>
    <row r="37" spans="2:12" s="1" customFormat="1" ht="14.45" customHeight="1">
      <c r="B37" s="33"/>
      <c r="D37" s="53" t="s">
        <v>50</v>
      </c>
      <c r="E37" s="27" t="s">
        <v>51</v>
      </c>
      <c r="F37" s="83">
        <f>ROUND((SUM(BE98:BE171)),  2)</f>
        <v>0</v>
      </c>
      <c r="I37" s="94">
        <v>0.21</v>
      </c>
      <c r="J37" s="83">
        <f>ROUND(((SUM(BE98:BE171))*I37),  2)</f>
        <v>0</v>
      </c>
      <c r="L37" s="33"/>
    </row>
    <row r="38" spans="2:12" s="1" customFormat="1" ht="14.45" customHeight="1">
      <c r="B38" s="33"/>
      <c r="E38" s="27" t="s">
        <v>52</v>
      </c>
      <c r="F38" s="83">
        <f>ROUND((SUM(BF98:BF171)),  2)</f>
        <v>0</v>
      </c>
      <c r="I38" s="94">
        <v>0.15</v>
      </c>
      <c r="J38" s="83">
        <f>ROUND(((SUM(BF98:BF171))*I38),  2)</f>
        <v>0</v>
      </c>
      <c r="L38" s="33"/>
    </row>
    <row r="39" spans="2:12" s="1" customFormat="1" ht="14.45" hidden="1" customHeight="1">
      <c r="B39" s="33"/>
      <c r="E39" s="27" t="s">
        <v>53</v>
      </c>
      <c r="F39" s="83">
        <f>ROUND((SUM(BG98:BG171)),  2)</f>
        <v>0</v>
      </c>
      <c r="I39" s="94">
        <v>0.21</v>
      </c>
      <c r="J39" s="83">
        <f>0</f>
        <v>0</v>
      </c>
      <c r="L39" s="33"/>
    </row>
    <row r="40" spans="2:12" s="1" customFormat="1" ht="14.45" hidden="1" customHeight="1">
      <c r="B40" s="33"/>
      <c r="E40" s="27" t="s">
        <v>54</v>
      </c>
      <c r="F40" s="83">
        <f>ROUND((SUM(BH98:BH171)),  2)</f>
        <v>0</v>
      </c>
      <c r="I40" s="94">
        <v>0.15</v>
      </c>
      <c r="J40" s="83">
        <f>0</f>
        <v>0</v>
      </c>
      <c r="L40" s="33"/>
    </row>
    <row r="41" spans="2:12" s="1" customFormat="1" ht="14.45" hidden="1" customHeight="1">
      <c r="B41" s="33"/>
      <c r="E41" s="27" t="s">
        <v>55</v>
      </c>
      <c r="F41" s="83">
        <f>ROUND((SUM(BI98:BI171)),  2)</f>
        <v>0</v>
      </c>
      <c r="I41" s="94">
        <v>0</v>
      </c>
      <c r="J41" s="83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56</v>
      </c>
      <c r="E43" s="55"/>
      <c r="F43" s="55"/>
      <c r="G43" s="97" t="s">
        <v>57</v>
      </c>
      <c r="H43" s="98" t="s">
        <v>58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1" t="s">
        <v>127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7" t="s">
        <v>16</v>
      </c>
      <c r="L51" s="33"/>
    </row>
    <row r="52" spans="2:12" s="1" customFormat="1" ht="16.5" customHeight="1">
      <c r="B52" s="33"/>
      <c r="E52" s="307" t="str">
        <f>E7</f>
        <v>Město Šternberk - Chodníky Krakořice</v>
      </c>
      <c r="F52" s="308"/>
      <c r="G52" s="308"/>
      <c r="H52" s="308"/>
      <c r="L52" s="33"/>
    </row>
    <row r="53" spans="2:12" ht="12" customHeight="1">
      <c r="B53" s="20"/>
      <c r="C53" s="27" t="s">
        <v>120</v>
      </c>
      <c r="L53" s="20"/>
    </row>
    <row r="54" spans="2:12" ht="16.5" customHeight="1">
      <c r="B54" s="20"/>
      <c r="E54" s="307" t="s">
        <v>121</v>
      </c>
      <c r="F54" s="277"/>
      <c r="G54" s="277"/>
      <c r="H54" s="277"/>
      <c r="L54" s="20"/>
    </row>
    <row r="55" spans="2:12" ht="12" customHeight="1">
      <c r="B55" s="20"/>
      <c r="C55" s="27" t="s">
        <v>122</v>
      </c>
      <c r="L55" s="20"/>
    </row>
    <row r="56" spans="2:12" s="1" customFormat="1" ht="16.5" customHeight="1">
      <c r="B56" s="33"/>
      <c r="E56" s="305" t="s">
        <v>123</v>
      </c>
      <c r="F56" s="309"/>
      <c r="G56" s="309"/>
      <c r="H56" s="309"/>
      <c r="L56" s="33"/>
    </row>
    <row r="57" spans="2:12" s="1" customFormat="1" ht="12" customHeight="1">
      <c r="B57" s="33"/>
      <c r="C57" s="27" t="s">
        <v>124</v>
      </c>
      <c r="L57" s="33"/>
    </row>
    <row r="58" spans="2:12" s="1" customFormat="1" ht="16.5" customHeight="1">
      <c r="B58" s="33"/>
      <c r="E58" s="270" t="str">
        <f>E13</f>
        <v xml:space="preserve"> SO 101.1 - Komunikace, chodníky a zpevněné plochy - způsobilé výdaje vedlejší</v>
      </c>
      <c r="F58" s="309"/>
      <c r="G58" s="309"/>
      <c r="H58" s="309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7" t="s">
        <v>24</v>
      </c>
      <c r="F60" s="25" t="str">
        <f>F16</f>
        <v>Krakořice</v>
      </c>
      <c r="I60" s="27" t="s">
        <v>26</v>
      </c>
      <c r="J60" s="50" t="str">
        <f>IF(J16="","",J16)</f>
        <v>16. 10. 2023</v>
      </c>
      <c r="L60" s="33"/>
    </row>
    <row r="61" spans="2:12" s="1" customFormat="1" ht="6.95" customHeight="1">
      <c r="B61" s="33"/>
      <c r="L61" s="33"/>
    </row>
    <row r="62" spans="2:12" s="1" customFormat="1" ht="40.15" customHeight="1">
      <c r="B62" s="33"/>
      <c r="C62" s="27" t="s">
        <v>32</v>
      </c>
      <c r="F62" s="25" t="str">
        <f>E19</f>
        <v>Město Šternberk,Horní náměstí 16,Šternberk</v>
      </c>
      <c r="I62" s="27" t="s">
        <v>40</v>
      </c>
      <c r="J62" s="31" t="str">
        <f>E25</f>
        <v>Printes-Atelier,s.r.o., Mostní 1876/11a, Přerov</v>
      </c>
      <c r="L62" s="33"/>
    </row>
    <row r="63" spans="2:12" s="1" customFormat="1" ht="15.2" customHeight="1">
      <c r="B63" s="33"/>
      <c r="C63" s="27" t="s">
        <v>37</v>
      </c>
      <c r="F63" s="25" t="str">
        <f>IF(E22="","",E22)</f>
        <v>Vyplň údaj</v>
      </c>
      <c r="I63" s="27" t="s">
        <v>42</v>
      </c>
      <c r="J63" s="31" t="str">
        <f>E28</f>
        <v>Kucek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128</v>
      </c>
      <c r="D65" s="95"/>
      <c r="E65" s="95"/>
      <c r="F65" s="95"/>
      <c r="G65" s="95"/>
      <c r="H65" s="95"/>
      <c r="I65" s="95"/>
      <c r="J65" s="102" t="s">
        <v>129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78</v>
      </c>
      <c r="J67" s="64">
        <f>J98</f>
        <v>0</v>
      </c>
      <c r="L67" s="33"/>
      <c r="AU67" s="17" t="s">
        <v>130</v>
      </c>
    </row>
    <row r="68" spans="2:47" s="8" customFormat="1" ht="24.95" customHeight="1">
      <c r="B68" s="104"/>
      <c r="D68" s="105" t="s">
        <v>131</v>
      </c>
      <c r="E68" s="106"/>
      <c r="F68" s="106"/>
      <c r="G68" s="106"/>
      <c r="H68" s="106"/>
      <c r="I68" s="106"/>
      <c r="J68" s="107">
        <f>J99</f>
        <v>0</v>
      </c>
      <c r="L68" s="104"/>
    </row>
    <row r="69" spans="2:47" s="9" customFormat="1" ht="19.899999999999999" customHeight="1">
      <c r="B69" s="108"/>
      <c r="D69" s="109" t="s">
        <v>132</v>
      </c>
      <c r="E69" s="110"/>
      <c r="F69" s="110"/>
      <c r="G69" s="110"/>
      <c r="H69" s="110"/>
      <c r="I69" s="110"/>
      <c r="J69" s="111">
        <f>J100</f>
        <v>0</v>
      </c>
      <c r="L69" s="108"/>
    </row>
    <row r="70" spans="2:47" s="9" customFormat="1" ht="19.899999999999999" customHeight="1">
      <c r="B70" s="108"/>
      <c r="D70" s="109" t="s">
        <v>136</v>
      </c>
      <c r="E70" s="110"/>
      <c r="F70" s="110"/>
      <c r="G70" s="110"/>
      <c r="H70" s="110"/>
      <c r="I70" s="110"/>
      <c r="J70" s="111">
        <f>J146</f>
        <v>0</v>
      </c>
      <c r="L70" s="108"/>
    </row>
    <row r="71" spans="2:47" s="9" customFormat="1" ht="19.899999999999999" customHeight="1">
      <c r="B71" s="108"/>
      <c r="D71" s="109" t="s">
        <v>142</v>
      </c>
      <c r="E71" s="110"/>
      <c r="F71" s="110"/>
      <c r="G71" s="110"/>
      <c r="H71" s="110"/>
      <c r="I71" s="110"/>
      <c r="J71" s="111">
        <f>J151</f>
        <v>0</v>
      </c>
      <c r="L71" s="108"/>
    </row>
    <row r="72" spans="2:47" s="9" customFormat="1" ht="19.899999999999999" customHeight="1">
      <c r="B72" s="108"/>
      <c r="D72" s="109" t="s">
        <v>145</v>
      </c>
      <c r="E72" s="110"/>
      <c r="F72" s="110"/>
      <c r="G72" s="110"/>
      <c r="H72" s="110"/>
      <c r="I72" s="110"/>
      <c r="J72" s="111">
        <f>J156</f>
        <v>0</v>
      </c>
      <c r="L72" s="108"/>
    </row>
    <row r="73" spans="2:47" s="8" customFormat="1" ht="24.95" customHeight="1">
      <c r="B73" s="104"/>
      <c r="D73" s="105" t="s">
        <v>146</v>
      </c>
      <c r="E73" s="106"/>
      <c r="F73" s="106"/>
      <c r="G73" s="106"/>
      <c r="H73" s="106"/>
      <c r="I73" s="106"/>
      <c r="J73" s="107">
        <f>J161</f>
        <v>0</v>
      </c>
      <c r="L73" s="104"/>
    </row>
    <row r="74" spans="2:47" s="9" customFormat="1" ht="19.899999999999999" customHeight="1">
      <c r="B74" s="108"/>
      <c r="D74" s="109" t="s">
        <v>841</v>
      </c>
      <c r="E74" s="110"/>
      <c r="F74" s="110"/>
      <c r="G74" s="110"/>
      <c r="H74" s="110"/>
      <c r="I74" s="110"/>
      <c r="J74" s="111">
        <f>J162</f>
        <v>0</v>
      </c>
      <c r="L74" s="108"/>
    </row>
    <row r="75" spans="2:47" s="1" customFormat="1" ht="21.75" customHeight="1">
      <c r="B75" s="33"/>
      <c r="L75" s="33"/>
    </row>
    <row r="76" spans="2:47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47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12" s="1" customFormat="1" ht="24.95" customHeight="1">
      <c r="B81" s="33"/>
      <c r="C81" s="21" t="s">
        <v>148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307" t="str">
        <f>E7</f>
        <v>Město Šternberk - Chodníky Krakořice</v>
      </c>
      <c r="F84" s="308"/>
      <c r="G84" s="308"/>
      <c r="H84" s="308"/>
      <c r="L84" s="33"/>
    </row>
    <row r="85" spans="2:12" ht="12" customHeight="1">
      <c r="B85" s="20"/>
      <c r="C85" s="27" t="s">
        <v>120</v>
      </c>
      <c r="L85" s="20"/>
    </row>
    <row r="86" spans="2:12" ht="16.5" customHeight="1">
      <c r="B86" s="20"/>
      <c r="E86" s="307" t="s">
        <v>121</v>
      </c>
      <c r="F86" s="277"/>
      <c r="G86" s="277"/>
      <c r="H86" s="277"/>
      <c r="L86" s="20"/>
    </row>
    <row r="87" spans="2:12" ht="12" customHeight="1">
      <c r="B87" s="20"/>
      <c r="C87" s="27" t="s">
        <v>122</v>
      </c>
      <c r="L87" s="20"/>
    </row>
    <row r="88" spans="2:12" s="1" customFormat="1" ht="16.5" customHeight="1">
      <c r="B88" s="33"/>
      <c r="E88" s="305" t="s">
        <v>123</v>
      </c>
      <c r="F88" s="309"/>
      <c r="G88" s="309"/>
      <c r="H88" s="309"/>
      <c r="L88" s="33"/>
    </row>
    <row r="89" spans="2:12" s="1" customFormat="1" ht="12" customHeight="1">
      <c r="B89" s="33"/>
      <c r="C89" s="27" t="s">
        <v>124</v>
      </c>
      <c r="L89" s="33"/>
    </row>
    <row r="90" spans="2:12" s="1" customFormat="1" ht="16.5" customHeight="1">
      <c r="B90" s="33"/>
      <c r="E90" s="270" t="str">
        <f>E13</f>
        <v xml:space="preserve"> SO 101.1 - Komunikace, chodníky a zpevněné plochy - způsobilé výdaje vedlejší</v>
      </c>
      <c r="F90" s="309"/>
      <c r="G90" s="309"/>
      <c r="H90" s="309"/>
      <c r="L90" s="33"/>
    </row>
    <row r="91" spans="2:12" s="1" customFormat="1" ht="6.95" customHeight="1">
      <c r="B91" s="33"/>
      <c r="L91" s="33"/>
    </row>
    <row r="92" spans="2:12" s="1" customFormat="1" ht="12" customHeight="1">
      <c r="B92" s="33"/>
      <c r="C92" s="27" t="s">
        <v>24</v>
      </c>
      <c r="F92" s="25" t="str">
        <f>F16</f>
        <v>Krakořice</v>
      </c>
      <c r="I92" s="27" t="s">
        <v>26</v>
      </c>
      <c r="J92" s="50" t="str">
        <f>IF(J16="","",J16)</f>
        <v>16. 10. 2023</v>
      </c>
      <c r="L92" s="33"/>
    </row>
    <row r="93" spans="2:12" s="1" customFormat="1" ht="6.95" customHeight="1">
      <c r="B93" s="33"/>
      <c r="L93" s="33"/>
    </row>
    <row r="94" spans="2:12" s="1" customFormat="1" ht="40.15" customHeight="1">
      <c r="B94" s="33"/>
      <c r="C94" s="27" t="s">
        <v>32</v>
      </c>
      <c r="F94" s="25" t="str">
        <f>E19</f>
        <v>Město Šternberk,Horní náměstí 16,Šternberk</v>
      </c>
      <c r="I94" s="27" t="s">
        <v>40</v>
      </c>
      <c r="J94" s="31" t="str">
        <f>E25</f>
        <v>Printes-Atelier,s.r.o., Mostní 1876/11a, Přerov</v>
      </c>
      <c r="L94" s="33"/>
    </row>
    <row r="95" spans="2:12" s="1" customFormat="1" ht="15.2" customHeight="1">
      <c r="B95" s="33"/>
      <c r="C95" s="27" t="s">
        <v>37</v>
      </c>
      <c r="F95" s="25" t="str">
        <f>IF(E22="","",E22)</f>
        <v>Vyplň údaj</v>
      </c>
      <c r="I95" s="27" t="s">
        <v>42</v>
      </c>
      <c r="J95" s="31" t="str">
        <f>E28</f>
        <v>Kucek</v>
      </c>
      <c r="L95" s="33"/>
    </row>
    <row r="96" spans="2:12" s="1" customFormat="1" ht="10.35" customHeight="1">
      <c r="B96" s="33"/>
      <c r="L96" s="33"/>
    </row>
    <row r="97" spans="2:65" s="10" customFormat="1" ht="29.25" customHeight="1">
      <c r="B97" s="112"/>
      <c r="C97" s="113" t="s">
        <v>149</v>
      </c>
      <c r="D97" s="114" t="s">
        <v>65</v>
      </c>
      <c r="E97" s="114" t="s">
        <v>61</v>
      </c>
      <c r="F97" s="114" t="s">
        <v>62</v>
      </c>
      <c r="G97" s="114" t="s">
        <v>150</v>
      </c>
      <c r="H97" s="114" t="s">
        <v>151</v>
      </c>
      <c r="I97" s="114" t="s">
        <v>152</v>
      </c>
      <c r="J97" s="114" t="s">
        <v>129</v>
      </c>
      <c r="K97" s="115" t="s">
        <v>153</v>
      </c>
      <c r="L97" s="112"/>
      <c r="M97" s="57" t="s">
        <v>34</v>
      </c>
      <c r="N97" s="58" t="s">
        <v>50</v>
      </c>
      <c r="O97" s="58" t="s">
        <v>154</v>
      </c>
      <c r="P97" s="58" t="s">
        <v>155</v>
      </c>
      <c r="Q97" s="58" t="s">
        <v>156</v>
      </c>
      <c r="R97" s="58" t="s">
        <v>157</v>
      </c>
      <c r="S97" s="58" t="s">
        <v>158</v>
      </c>
      <c r="T97" s="59" t="s">
        <v>159</v>
      </c>
    </row>
    <row r="98" spans="2:65" s="1" customFormat="1" ht="22.9" customHeight="1">
      <c r="B98" s="33"/>
      <c r="C98" s="62" t="s">
        <v>160</v>
      </c>
      <c r="J98" s="116">
        <f>BK98</f>
        <v>0</v>
      </c>
      <c r="L98" s="33"/>
      <c r="M98" s="60"/>
      <c r="N98" s="51"/>
      <c r="O98" s="51"/>
      <c r="P98" s="117">
        <f>P99+P161</f>
        <v>0</v>
      </c>
      <c r="Q98" s="51"/>
      <c r="R98" s="117">
        <f>R99+R161</f>
        <v>69.117450000000005</v>
      </c>
      <c r="S98" s="51"/>
      <c r="T98" s="118">
        <f>T99+T161</f>
        <v>0</v>
      </c>
      <c r="AT98" s="17" t="s">
        <v>79</v>
      </c>
      <c r="AU98" s="17" t="s">
        <v>130</v>
      </c>
      <c r="BK98" s="119">
        <f>BK99+BK161</f>
        <v>0</v>
      </c>
    </row>
    <row r="99" spans="2:65" s="11" customFormat="1" ht="25.9" customHeight="1">
      <c r="B99" s="120"/>
      <c r="D99" s="121" t="s">
        <v>79</v>
      </c>
      <c r="E99" s="122" t="s">
        <v>161</v>
      </c>
      <c r="F99" s="122" t="s">
        <v>162</v>
      </c>
      <c r="I99" s="123"/>
      <c r="J99" s="124">
        <f>BK99</f>
        <v>0</v>
      </c>
      <c r="L99" s="120"/>
      <c r="M99" s="125"/>
      <c r="P99" s="126">
        <f>P100+P146+P151+P156</f>
        <v>0</v>
      </c>
      <c r="R99" s="126">
        <f>R100+R146+R151+R156</f>
        <v>69.09093</v>
      </c>
      <c r="T99" s="127">
        <f>T100+T146+T151+T156</f>
        <v>0</v>
      </c>
      <c r="AR99" s="121" t="s">
        <v>23</v>
      </c>
      <c r="AT99" s="128" t="s">
        <v>79</v>
      </c>
      <c r="AU99" s="128" t="s">
        <v>80</v>
      </c>
      <c r="AY99" s="121" t="s">
        <v>163</v>
      </c>
      <c r="BK99" s="129">
        <f>BK100+BK146+BK151+BK156</f>
        <v>0</v>
      </c>
    </row>
    <row r="100" spans="2:65" s="11" customFormat="1" ht="22.9" customHeight="1">
      <c r="B100" s="120"/>
      <c r="D100" s="121" t="s">
        <v>79</v>
      </c>
      <c r="E100" s="130" t="s">
        <v>23</v>
      </c>
      <c r="F100" s="130" t="s">
        <v>164</v>
      </c>
      <c r="I100" s="123"/>
      <c r="J100" s="131">
        <f>BK100</f>
        <v>0</v>
      </c>
      <c r="L100" s="120"/>
      <c r="M100" s="125"/>
      <c r="P100" s="126">
        <f>SUM(P101:P145)</f>
        <v>0</v>
      </c>
      <c r="R100" s="126">
        <f>SUM(R101:R145)</f>
        <v>69.084000000000003</v>
      </c>
      <c r="T100" s="127">
        <f>SUM(T101:T145)</f>
        <v>0</v>
      </c>
      <c r="AR100" s="121" t="s">
        <v>23</v>
      </c>
      <c r="AT100" s="128" t="s">
        <v>79</v>
      </c>
      <c r="AU100" s="128" t="s">
        <v>23</v>
      </c>
      <c r="AY100" s="121" t="s">
        <v>163</v>
      </c>
      <c r="BK100" s="129">
        <f>SUM(BK101:BK145)</f>
        <v>0</v>
      </c>
    </row>
    <row r="101" spans="2:65" s="1" customFormat="1" ht="24.2" customHeight="1">
      <c r="B101" s="33"/>
      <c r="C101" s="132" t="s">
        <v>23</v>
      </c>
      <c r="D101" s="132" t="s">
        <v>165</v>
      </c>
      <c r="E101" s="133" t="s">
        <v>842</v>
      </c>
      <c r="F101" s="134" t="s">
        <v>843</v>
      </c>
      <c r="G101" s="135" t="s">
        <v>185</v>
      </c>
      <c r="H101" s="136">
        <v>106.92</v>
      </c>
      <c r="I101" s="137"/>
      <c r="J101" s="138">
        <f>ROUND(I101*H101,2)</f>
        <v>0</v>
      </c>
      <c r="K101" s="134" t="s">
        <v>169</v>
      </c>
      <c r="L101" s="33"/>
      <c r="M101" s="139" t="s">
        <v>34</v>
      </c>
      <c r="N101" s="140" t="s">
        <v>51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106</v>
      </c>
      <c r="AT101" s="143" t="s">
        <v>165</v>
      </c>
      <c r="AU101" s="143" t="s">
        <v>88</v>
      </c>
      <c r="AY101" s="17" t="s">
        <v>163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23</v>
      </c>
      <c r="BK101" s="144">
        <f>ROUND(I101*H101,2)</f>
        <v>0</v>
      </c>
      <c r="BL101" s="17" t="s">
        <v>106</v>
      </c>
      <c r="BM101" s="143" t="s">
        <v>844</v>
      </c>
    </row>
    <row r="102" spans="2:65" s="1" customFormat="1" ht="11.25">
      <c r="B102" s="33"/>
      <c r="D102" s="145" t="s">
        <v>171</v>
      </c>
      <c r="F102" s="146" t="s">
        <v>845</v>
      </c>
      <c r="I102" s="147"/>
      <c r="L102" s="33"/>
      <c r="M102" s="148"/>
      <c r="T102" s="54"/>
      <c r="AT102" s="17" t="s">
        <v>171</v>
      </c>
      <c r="AU102" s="17" t="s">
        <v>88</v>
      </c>
    </row>
    <row r="103" spans="2:65" s="12" customFormat="1" ht="11.25">
      <c r="B103" s="149"/>
      <c r="D103" s="150" t="s">
        <v>173</v>
      </c>
      <c r="E103" s="151" t="s">
        <v>34</v>
      </c>
      <c r="F103" s="152" t="s">
        <v>846</v>
      </c>
      <c r="H103" s="151" t="s">
        <v>34</v>
      </c>
      <c r="I103" s="153"/>
      <c r="L103" s="149"/>
      <c r="M103" s="154"/>
      <c r="T103" s="155"/>
      <c r="AT103" s="151" t="s">
        <v>173</v>
      </c>
      <c r="AU103" s="151" t="s">
        <v>88</v>
      </c>
      <c r="AV103" s="12" t="s">
        <v>23</v>
      </c>
      <c r="AW103" s="12" t="s">
        <v>39</v>
      </c>
      <c r="AX103" s="12" t="s">
        <v>80</v>
      </c>
      <c r="AY103" s="151" t="s">
        <v>163</v>
      </c>
    </row>
    <row r="104" spans="2:65" s="13" customFormat="1" ht="11.25">
      <c r="B104" s="156"/>
      <c r="D104" s="150" t="s">
        <v>173</v>
      </c>
      <c r="E104" s="157" t="s">
        <v>34</v>
      </c>
      <c r="F104" s="158" t="s">
        <v>847</v>
      </c>
      <c r="H104" s="159">
        <v>106.92</v>
      </c>
      <c r="I104" s="160"/>
      <c r="L104" s="156"/>
      <c r="M104" s="161"/>
      <c r="T104" s="162"/>
      <c r="AT104" s="157" t="s">
        <v>173</v>
      </c>
      <c r="AU104" s="157" t="s">
        <v>88</v>
      </c>
      <c r="AV104" s="13" t="s">
        <v>88</v>
      </c>
      <c r="AW104" s="13" t="s">
        <v>39</v>
      </c>
      <c r="AX104" s="13" t="s">
        <v>23</v>
      </c>
      <c r="AY104" s="157" t="s">
        <v>163</v>
      </c>
    </row>
    <row r="105" spans="2:65" s="1" customFormat="1" ht="24.2" customHeight="1">
      <c r="B105" s="33"/>
      <c r="C105" s="132" t="s">
        <v>88</v>
      </c>
      <c r="D105" s="132" t="s">
        <v>165</v>
      </c>
      <c r="E105" s="133" t="s">
        <v>213</v>
      </c>
      <c r="F105" s="134" t="s">
        <v>214</v>
      </c>
      <c r="G105" s="135" t="s">
        <v>185</v>
      </c>
      <c r="H105" s="136">
        <v>71.28</v>
      </c>
      <c r="I105" s="137"/>
      <c r="J105" s="138">
        <f>ROUND(I105*H105,2)</f>
        <v>0</v>
      </c>
      <c r="K105" s="134" t="s">
        <v>169</v>
      </c>
      <c r="L105" s="33"/>
      <c r="M105" s="139" t="s">
        <v>34</v>
      </c>
      <c r="N105" s="140" t="s">
        <v>51</v>
      </c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AR105" s="143" t="s">
        <v>106</v>
      </c>
      <c r="AT105" s="143" t="s">
        <v>165</v>
      </c>
      <c r="AU105" s="143" t="s">
        <v>88</v>
      </c>
      <c r="AY105" s="17" t="s">
        <v>163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23</v>
      </c>
      <c r="BK105" s="144">
        <f>ROUND(I105*H105,2)</f>
        <v>0</v>
      </c>
      <c r="BL105" s="17" t="s">
        <v>106</v>
      </c>
      <c r="BM105" s="143" t="s">
        <v>215</v>
      </c>
    </row>
    <row r="106" spans="2:65" s="1" customFormat="1" ht="11.25">
      <c r="B106" s="33"/>
      <c r="D106" s="145" t="s">
        <v>171</v>
      </c>
      <c r="F106" s="146" t="s">
        <v>216</v>
      </c>
      <c r="I106" s="147"/>
      <c r="L106" s="33"/>
      <c r="M106" s="148"/>
      <c r="T106" s="54"/>
      <c r="AT106" s="17" t="s">
        <v>171</v>
      </c>
      <c r="AU106" s="17" t="s">
        <v>88</v>
      </c>
    </row>
    <row r="107" spans="2:65" s="12" customFormat="1" ht="11.25">
      <c r="B107" s="149"/>
      <c r="D107" s="150" t="s">
        <v>173</v>
      </c>
      <c r="E107" s="151" t="s">
        <v>34</v>
      </c>
      <c r="F107" s="152" t="s">
        <v>848</v>
      </c>
      <c r="H107" s="151" t="s">
        <v>34</v>
      </c>
      <c r="I107" s="153"/>
      <c r="L107" s="149"/>
      <c r="M107" s="154"/>
      <c r="T107" s="155"/>
      <c r="AT107" s="151" t="s">
        <v>173</v>
      </c>
      <c r="AU107" s="151" t="s">
        <v>88</v>
      </c>
      <c r="AV107" s="12" t="s">
        <v>23</v>
      </c>
      <c r="AW107" s="12" t="s">
        <v>39</v>
      </c>
      <c r="AX107" s="12" t="s">
        <v>80</v>
      </c>
      <c r="AY107" s="151" t="s">
        <v>163</v>
      </c>
    </row>
    <row r="108" spans="2:65" s="13" customFormat="1" ht="11.25">
      <c r="B108" s="156"/>
      <c r="D108" s="150" t="s">
        <v>173</v>
      </c>
      <c r="E108" s="157" t="s">
        <v>34</v>
      </c>
      <c r="F108" s="158" t="s">
        <v>849</v>
      </c>
      <c r="H108" s="159">
        <v>71.28</v>
      </c>
      <c r="I108" s="160"/>
      <c r="L108" s="156"/>
      <c r="M108" s="161"/>
      <c r="T108" s="162"/>
      <c r="AT108" s="157" t="s">
        <v>173</v>
      </c>
      <c r="AU108" s="157" t="s">
        <v>88</v>
      </c>
      <c r="AV108" s="13" t="s">
        <v>88</v>
      </c>
      <c r="AW108" s="13" t="s">
        <v>39</v>
      </c>
      <c r="AX108" s="13" t="s">
        <v>23</v>
      </c>
      <c r="AY108" s="157" t="s">
        <v>163</v>
      </c>
    </row>
    <row r="109" spans="2:65" s="1" customFormat="1" ht="16.5" customHeight="1">
      <c r="B109" s="33"/>
      <c r="C109" s="170" t="s">
        <v>96</v>
      </c>
      <c r="D109" s="170" t="s">
        <v>309</v>
      </c>
      <c r="E109" s="171" t="s">
        <v>850</v>
      </c>
      <c r="F109" s="172" t="s">
        <v>851</v>
      </c>
      <c r="G109" s="173" t="s">
        <v>258</v>
      </c>
      <c r="H109" s="174">
        <v>23.489000000000001</v>
      </c>
      <c r="I109" s="175"/>
      <c r="J109" s="176">
        <f>ROUND(I109*H109,2)</f>
        <v>0</v>
      </c>
      <c r="K109" s="172" t="s">
        <v>169</v>
      </c>
      <c r="L109" s="177"/>
      <c r="M109" s="178" t="s">
        <v>34</v>
      </c>
      <c r="N109" s="179" t="s">
        <v>51</v>
      </c>
      <c r="P109" s="141">
        <f>O109*H109</f>
        <v>0</v>
      </c>
      <c r="Q109" s="141">
        <v>1</v>
      </c>
      <c r="R109" s="141">
        <f>Q109*H109</f>
        <v>23.489000000000001</v>
      </c>
      <c r="S109" s="141">
        <v>0</v>
      </c>
      <c r="T109" s="142">
        <f>S109*H109</f>
        <v>0</v>
      </c>
      <c r="AR109" s="143" t="s">
        <v>248</v>
      </c>
      <c r="AT109" s="143" t="s">
        <v>309</v>
      </c>
      <c r="AU109" s="143" t="s">
        <v>88</v>
      </c>
      <c r="AY109" s="17" t="s">
        <v>163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23</v>
      </c>
      <c r="BK109" s="144">
        <f>ROUND(I109*H109,2)</f>
        <v>0</v>
      </c>
      <c r="BL109" s="17" t="s">
        <v>106</v>
      </c>
      <c r="BM109" s="143" t="s">
        <v>852</v>
      </c>
    </row>
    <row r="110" spans="2:65" s="12" customFormat="1" ht="11.25">
      <c r="B110" s="149"/>
      <c r="D110" s="150" t="s">
        <v>173</v>
      </c>
      <c r="E110" s="151" t="s">
        <v>34</v>
      </c>
      <c r="F110" s="152" t="s">
        <v>853</v>
      </c>
      <c r="H110" s="151" t="s">
        <v>34</v>
      </c>
      <c r="I110" s="153"/>
      <c r="L110" s="149"/>
      <c r="M110" s="154"/>
      <c r="T110" s="155"/>
      <c r="AT110" s="151" t="s">
        <v>173</v>
      </c>
      <c r="AU110" s="151" t="s">
        <v>88</v>
      </c>
      <c r="AV110" s="12" t="s">
        <v>23</v>
      </c>
      <c r="AW110" s="12" t="s">
        <v>39</v>
      </c>
      <c r="AX110" s="12" t="s">
        <v>80</v>
      </c>
      <c r="AY110" s="151" t="s">
        <v>163</v>
      </c>
    </row>
    <row r="111" spans="2:65" s="13" customFormat="1" ht="11.25">
      <c r="B111" s="156"/>
      <c r="D111" s="150" t="s">
        <v>173</v>
      </c>
      <c r="E111" s="157" t="s">
        <v>34</v>
      </c>
      <c r="F111" s="158" t="s">
        <v>854</v>
      </c>
      <c r="H111" s="159">
        <v>12.362399999999999</v>
      </c>
      <c r="I111" s="160"/>
      <c r="L111" s="156"/>
      <c r="M111" s="161"/>
      <c r="T111" s="162"/>
      <c r="AT111" s="157" t="s">
        <v>173</v>
      </c>
      <c r="AU111" s="157" t="s">
        <v>88</v>
      </c>
      <c r="AV111" s="13" t="s">
        <v>88</v>
      </c>
      <c r="AW111" s="13" t="s">
        <v>39</v>
      </c>
      <c r="AX111" s="13" t="s">
        <v>23</v>
      </c>
      <c r="AY111" s="157" t="s">
        <v>163</v>
      </c>
    </row>
    <row r="112" spans="2:65" s="13" customFormat="1" ht="11.25">
      <c r="B112" s="156"/>
      <c r="D112" s="150" t="s">
        <v>173</v>
      </c>
      <c r="F112" s="158" t="s">
        <v>855</v>
      </c>
      <c r="H112" s="159">
        <v>23.489000000000001</v>
      </c>
      <c r="I112" s="160"/>
      <c r="L112" s="156"/>
      <c r="M112" s="161"/>
      <c r="T112" s="162"/>
      <c r="AT112" s="157" t="s">
        <v>173</v>
      </c>
      <c r="AU112" s="157" t="s">
        <v>88</v>
      </c>
      <c r="AV112" s="13" t="s">
        <v>88</v>
      </c>
      <c r="AW112" s="13" t="s">
        <v>4</v>
      </c>
      <c r="AX112" s="13" t="s">
        <v>23</v>
      </c>
      <c r="AY112" s="157" t="s">
        <v>163</v>
      </c>
    </row>
    <row r="113" spans="2:65" s="1" customFormat="1" ht="37.9" customHeight="1">
      <c r="B113" s="33"/>
      <c r="C113" s="132" t="s">
        <v>106</v>
      </c>
      <c r="D113" s="132" t="s">
        <v>165</v>
      </c>
      <c r="E113" s="133" t="s">
        <v>856</v>
      </c>
      <c r="F113" s="134" t="s">
        <v>857</v>
      </c>
      <c r="G113" s="135" t="s">
        <v>185</v>
      </c>
      <c r="H113" s="136">
        <v>23.76</v>
      </c>
      <c r="I113" s="137"/>
      <c r="J113" s="138">
        <f>ROUND(I113*H113,2)</f>
        <v>0</v>
      </c>
      <c r="K113" s="134" t="s">
        <v>169</v>
      </c>
      <c r="L113" s="33"/>
      <c r="M113" s="139" t="s">
        <v>34</v>
      </c>
      <c r="N113" s="140" t="s">
        <v>51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106</v>
      </c>
      <c r="AT113" s="143" t="s">
        <v>165</v>
      </c>
      <c r="AU113" s="143" t="s">
        <v>88</v>
      </c>
      <c r="AY113" s="17" t="s">
        <v>163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23</v>
      </c>
      <c r="BK113" s="144">
        <f>ROUND(I113*H113,2)</f>
        <v>0</v>
      </c>
      <c r="BL113" s="17" t="s">
        <v>106</v>
      </c>
      <c r="BM113" s="143" t="s">
        <v>858</v>
      </c>
    </row>
    <row r="114" spans="2:65" s="1" customFormat="1" ht="11.25">
      <c r="B114" s="33"/>
      <c r="D114" s="145" t="s">
        <v>171</v>
      </c>
      <c r="F114" s="146" t="s">
        <v>859</v>
      </c>
      <c r="I114" s="147"/>
      <c r="L114" s="33"/>
      <c r="M114" s="148"/>
      <c r="T114" s="54"/>
      <c r="AT114" s="17" t="s">
        <v>171</v>
      </c>
      <c r="AU114" s="17" t="s">
        <v>88</v>
      </c>
    </row>
    <row r="115" spans="2:65" s="12" customFormat="1" ht="11.25">
      <c r="B115" s="149"/>
      <c r="D115" s="150" t="s">
        <v>173</v>
      </c>
      <c r="E115" s="151" t="s">
        <v>34</v>
      </c>
      <c r="F115" s="152" t="s">
        <v>860</v>
      </c>
      <c r="H115" s="151" t="s">
        <v>34</v>
      </c>
      <c r="I115" s="153"/>
      <c r="L115" s="149"/>
      <c r="M115" s="154"/>
      <c r="T115" s="155"/>
      <c r="AT115" s="151" t="s">
        <v>173</v>
      </c>
      <c r="AU115" s="151" t="s">
        <v>88</v>
      </c>
      <c r="AV115" s="12" t="s">
        <v>23</v>
      </c>
      <c r="AW115" s="12" t="s">
        <v>39</v>
      </c>
      <c r="AX115" s="12" t="s">
        <v>80</v>
      </c>
      <c r="AY115" s="151" t="s">
        <v>163</v>
      </c>
    </row>
    <row r="116" spans="2:65" s="12" customFormat="1" ht="11.25">
      <c r="B116" s="149"/>
      <c r="D116" s="150" t="s">
        <v>173</v>
      </c>
      <c r="E116" s="151" t="s">
        <v>34</v>
      </c>
      <c r="F116" s="152" t="s">
        <v>848</v>
      </c>
      <c r="H116" s="151" t="s">
        <v>34</v>
      </c>
      <c r="I116" s="153"/>
      <c r="L116" s="149"/>
      <c r="M116" s="154"/>
      <c r="T116" s="155"/>
      <c r="AT116" s="151" t="s">
        <v>173</v>
      </c>
      <c r="AU116" s="151" t="s">
        <v>88</v>
      </c>
      <c r="AV116" s="12" t="s">
        <v>23</v>
      </c>
      <c r="AW116" s="12" t="s">
        <v>39</v>
      </c>
      <c r="AX116" s="12" t="s">
        <v>80</v>
      </c>
      <c r="AY116" s="151" t="s">
        <v>163</v>
      </c>
    </row>
    <row r="117" spans="2:65" s="13" customFormat="1" ht="11.25">
      <c r="B117" s="156"/>
      <c r="D117" s="150" t="s">
        <v>173</v>
      </c>
      <c r="E117" s="157" t="s">
        <v>34</v>
      </c>
      <c r="F117" s="158" t="s">
        <v>861</v>
      </c>
      <c r="H117" s="159">
        <v>23.76</v>
      </c>
      <c r="I117" s="160"/>
      <c r="L117" s="156"/>
      <c r="M117" s="161"/>
      <c r="T117" s="162"/>
      <c r="AT117" s="157" t="s">
        <v>173</v>
      </c>
      <c r="AU117" s="157" t="s">
        <v>88</v>
      </c>
      <c r="AV117" s="13" t="s">
        <v>88</v>
      </c>
      <c r="AW117" s="13" t="s">
        <v>39</v>
      </c>
      <c r="AX117" s="13" t="s">
        <v>23</v>
      </c>
      <c r="AY117" s="157" t="s">
        <v>163</v>
      </c>
    </row>
    <row r="118" spans="2:65" s="1" customFormat="1" ht="16.5" customHeight="1">
      <c r="B118" s="33"/>
      <c r="C118" s="170" t="s">
        <v>224</v>
      </c>
      <c r="D118" s="170" t="s">
        <v>309</v>
      </c>
      <c r="E118" s="171" t="s">
        <v>862</v>
      </c>
      <c r="F118" s="172" t="s">
        <v>863</v>
      </c>
      <c r="G118" s="173" t="s">
        <v>258</v>
      </c>
      <c r="H118" s="174">
        <v>45.594999999999999</v>
      </c>
      <c r="I118" s="175"/>
      <c r="J118" s="176">
        <f>ROUND(I118*H118,2)</f>
        <v>0</v>
      </c>
      <c r="K118" s="172" t="s">
        <v>169</v>
      </c>
      <c r="L118" s="177"/>
      <c r="M118" s="178" t="s">
        <v>34</v>
      </c>
      <c r="N118" s="179" t="s">
        <v>51</v>
      </c>
      <c r="P118" s="141">
        <f>O118*H118</f>
        <v>0</v>
      </c>
      <c r="Q118" s="141">
        <v>1</v>
      </c>
      <c r="R118" s="141">
        <f>Q118*H118</f>
        <v>45.594999999999999</v>
      </c>
      <c r="S118" s="141">
        <v>0</v>
      </c>
      <c r="T118" s="142">
        <f>S118*H118</f>
        <v>0</v>
      </c>
      <c r="AR118" s="143" t="s">
        <v>248</v>
      </c>
      <c r="AT118" s="143" t="s">
        <v>309</v>
      </c>
      <c r="AU118" s="143" t="s">
        <v>88</v>
      </c>
      <c r="AY118" s="17" t="s">
        <v>163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23</v>
      </c>
      <c r="BK118" s="144">
        <f>ROUND(I118*H118,2)</f>
        <v>0</v>
      </c>
      <c r="BL118" s="17" t="s">
        <v>106</v>
      </c>
      <c r="BM118" s="143" t="s">
        <v>864</v>
      </c>
    </row>
    <row r="119" spans="2:65" s="12" customFormat="1" ht="11.25">
      <c r="B119" s="149"/>
      <c r="D119" s="150" t="s">
        <v>173</v>
      </c>
      <c r="E119" s="151" t="s">
        <v>34</v>
      </c>
      <c r="F119" s="152" t="s">
        <v>865</v>
      </c>
      <c r="H119" s="151" t="s">
        <v>34</v>
      </c>
      <c r="I119" s="153"/>
      <c r="L119" s="149"/>
      <c r="M119" s="154"/>
      <c r="T119" s="155"/>
      <c r="AT119" s="151" t="s">
        <v>173</v>
      </c>
      <c r="AU119" s="151" t="s">
        <v>88</v>
      </c>
      <c r="AV119" s="12" t="s">
        <v>23</v>
      </c>
      <c r="AW119" s="12" t="s">
        <v>39</v>
      </c>
      <c r="AX119" s="12" t="s">
        <v>80</v>
      </c>
      <c r="AY119" s="151" t="s">
        <v>163</v>
      </c>
    </row>
    <row r="120" spans="2:65" s="13" customFormat="1" ht="11.25">
      <c r="B120" s="156"/>
      <c r="D120" s="150" t="s">
        <v>173</v>
      </c>
      <c r="E120" s="157" t="s">
        <v>34</v>
      </c>
      <c r="F120" s="158" t="s">
        <v>866</v>
      </c>
      <c r="H120" s="159">
        <v>23.997599999999998</v>
      </c>
      <c r="I120" s="160"/>
      <c r="L120" s="156"/>
      <c r="M120" s="161"/>
      <c r="T120" s="162"/>
      <c r="AT120" s="157" t="s">
        <v>173</v>
      </c>
      <c r="AU120" s="157" t="s">
        <v>88</v>
      </c>
      <c r="AV120" s="13" t="s">
        <v>88</v>
      </c>
      <c r="AW120" s="13" t="s">
        <v>39</v>
      </c>
      <c r="AX120" s="13" t="s">
        <v>23</v>
      </c>
      <c r="AY120" s="157" t="s">
        <v>163</v>
      </c>
    </row>
    <row r="121" spans="2:65" s="13" customFormat="1" ht="11.25">
      <c r="B121" s="156"/>
      <c r="D121" s="150" t="s">
        <v>173</v>
      </c>
      <c r="F121" s="158" t="s">
        <v>867</v>
      </c>
      <c r="H121" s="159">
        <v>45.594999999999999</v>
      </c>
      <c r="I121" s="160"/>
      <c r="L121" s="156"/>
      <c r="M121" s="161"/>
      <c r="T121" s="162"/>
      <c r="AT121" s="157" t="s">
        <v>173</v>
      </c>
      <c r="AU121" s="157" t="s">
        <v>88</v>
      </c>
      <c r="AV121" s="13" t="s">
        <v>88</v>
      </c>
      <c r="AW121" s="13" t="s">
        <v>4</v>
      </c>
      <c r="AX121" s="13" t="s">
        <v>23</v>
      </c>
      <c r="AY121" s="157" t="s">
        <v>163</v>
      </c>
    </row>
    <row r="122" spans="2:65" s="1" customFormat="1" ht="37.9" customHeight="1">
      <c r="B122" s="33"/>
      <c r="C122" s="132" t="s">
        <v>235</v>
      </c>
      <c r="D122" s="132" t="s">
        <v>165</v>
      </c>
      <c r="E122" s="133" t="s">
        <v>225</v>
      </c>
      <c r="F122" s="134" t="s">
        <v>226</v>
      </c>
      <c r="G122" s="135" t="s">
        <v>185</v>
      </c>
      <c r="H122" s="136">
        <v>118.08</v>
      </c>
      <c r="I122" s="137"/>
      <c r="J122" s="138">
        <f>ROUND(I122*H122,2)</f>
        <v>0</v>
      </c>
      <c r="K122" s="134" t="s">
        <v>169</v>
      </c>
      <c r="L122" s="33"/>
      <c r="M122" s="139" t="s">
        <v>34</v>
      </c>
      <c r="N122" s="140" t="s">
        <v>51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106</v>
      </c>
      <c r="AT122" s="143" t="s">
        <v>165</v>
      </c>
      <c r="AU122" s="143" t="s">
        <v>88</v>
      </c>
      <c r="AY122" s="17" t="s">
        <v>163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23</v>
      </c>
      <c r="BK122" s="144">
        <f>ROUND(I122*H122,2)</f>
        <v>0</v>
      </c>
      <c r="BL122" s="17" t="s">
        <v>106</v>
      </c>
      <c r="BM122" s="143" t="s">
        <v>227</v>
      </c>
    </row>
    <row r="123" spans="2:65" s="1" customFormat="1" ht="11.25">
      <c r="B123" s="33"/>
      <c r="D123" s="145" t="s">
        <v>171</v>
      </c>
      <c r="F123" s="146" t="s">
        <v>228</v>
      </c>
      <c r="I123" s="147"/>
      <c r="L123" s="33"/>
      <c r="M123" s="148"/>
      <c r="T123" s="54"/>
      <c r="AT123" s="17" t="s">
        <v>171</v>
      </c>
      <c r="AU123" s="17" t="s">
        <v>88</v>
      </c>
    </row>
    <row r="124" spans="2:65" s="12" customFormat="1" ht="11.25">
      <c r="B124" s="149"/>
      <c r="D124" s="150" t="s">
        <v>173</v>
      </c>
      <c r="E124" s="151" t="s">
        <v>34</v>
      </c>
      <c r="F124" s="152" t="s">
        <v>229</v>
      </c>
      <c r="H124" s="151" t="s">
        <v>34</v>
      </c>
      <c r="I124" s="153"/>
      <c r="L124" s="149"/>
      <c r="M124" s="154"/>
      <c r="T124" s="155"/>
      <c r="AT124" s="151" t="s">
        <v>173</v>
      </c>
      <c r="AU124" s="151" t="s">
        <v>88</v>
      </c>
      <c r="AV124" s="12" t="s">
        <v>23</v>
      </c>
      <c r="AW124" s="12" t="s">
        <v>39</v>
      </c>
      <c r="AX124" s="12" t="s">
        <v>80</v>
      </c>
      <c r="AY124" s="151" t="s">
        <v>163</v>
      </c>
    </row>
    <row r="125" spans="2:65" s="12" customFormat="1" ht="11.25">
      <c r="B125" s="149"/>
      <c r="D125" s="150" t="s">
        <v>173</v>
      </c>
      <c r="E125" s="151" t="s">
        <v>34</v>
      </c>
      <c r="F125" s="152" t="s">
        <v>846</v>
      </c>
      <c r="H125" s="151" t="s">
        <v>34</v>
      </c>
      <c r="I125" s="153"/>
      <c r="L125" s="149"/>
      <c r="M125" s="154"/>
      <c r="T125" s="155"/>
      <c r="AT125" s="151" t="s">
        <v>173</v>
      </c>
      <c r="AU125" s="151" t="s">
        <v>88</v>
      </c>
      <c r="AV125" s="12" t="s">
        <v>23</v>
      </c>
      <c r="AW125" s="12" t="s">
        <v>39</v>
      </c>
      <c r="AX125" s="12" t="s">
        <v>80</v>
      </c>
      <c r="AY125" s="151" t="s">
        <v>163</v>
      </c>
    </row>
    <row r="126" spans="2:65" s="13" customFormat="1" ht="11.25">
      <c r="B126" s="156"/>
      <c r="D126" s="150" t="s">
        <v>173</v>
      </c>
      <c r="E126" s="157" t="s">
        <v>34</v>
      </c>
      <c r="F126" s="158" t="s">
        <v>868</v>
      </c>
      <c r="H126" s="159">
        <v>118.08</v>
      </c>
      <c r="I126" s="160"/>
      <c r="L126" s="156"/>
      <c r="M126" s="161"/>
      <c r="T126" s="162"/>
      <c r="AT126" s="157" t="s">
        <v>173</v>
      </c>
      <c r="AU126" s="157" t="s">
        <v>88</v>
      </c>
      <c r="AV126" s="13" t="s">
        <v>88</v>
      </c>
      <c r="AW126" s="13" t="s">
        <v>39</v>
      </c>
      <c r="AX126" s="13" t="s">
        <v>80</v>
      </c>
      <c r="AY126" s="157" t="s">
        <v>163</v>
      </c>
    </row>
    <row r="127" spans="2:65" s="14" customFormat="1" ht="11.25">
      <c r="B127" s="163"/>
      <c r="D127" s="150" t="s">
        <v>173</v>
      </c>
      <c r="E127" s="164" t="s">
        <v>34</v>
      </c>
      <c r="F127" s="165" t="s">
        <v>182</v>
      </c>
      <c r="H127" s="166">
        <v>118.08</v>
      </c>
      <c r="I127" s="167"/>
      <c r="L127" s="163"/>
      <c r="M127" s="168"/>
      <c r="T127" s="169"/>
      <c r="AT127" s="164" t="s">
        <v>173</v>
      </c>
      <c r="AU127" s="164" t="s">
        <v>88</v>
      </c>
      <c r="AV127" s="14" t="s">
        <v>106</v>
      </c>
      <c r="AW127" s="14" t="s">
        <v>39</v>
      </c>
      <c r="AX127" s="14" t="s">
        <v>23</v>
      </c>
      <c r="AY127" s="164" t="s">
        <v>163</v>
      </c>
    </row>
    <row r="128" spans="2:65" s="1" customFormat="1" ht="24.2" customHeight="1">
      <c r="B128" s="33"/>
      <c r="C128" s="132" t="s">
        <v>243</v>
      </c>
      <c r="D128" s="132" t="s">
        <v>165</v>
      </c>
      <c r="E128" s="133" t="s">
        <v>236</v>
      </c>
      <c r="F128" s="134" t="s">
        <v>237</v>
      </c>
      <c r="G128" s="135" t="s">
        <v>185</v>
      </c>
      <c r="H128" s="136">
        <v>59.04</v>
      </c>
      <c r="I128" s="137"/>
      <c r="J128" s="138">
        <f>ROUND(I128*H128,2)</f>
        <v>0</v>
      </c>
      <c r="K128" s="134" t="s">
        <v>169</v>
      </c>
      <c r="L128" s="33"/>
      <c r="M128" s="139" t="s">
        <v>34</v>
      </c>
      <c r="N128" s="140" t="s">
        <v>51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106</v>
      </c>
      <c r="AT128" s="143" t="s">
        <v>165</v>
      </c>
      <c r="AU128" s="143" t="s">
        <v>88</v>
      </c>
      <c r="AY128" s="17" t="s">
        <v>163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23</v>
      </c>
      <c r="BK128" s="144">
        <f>ROUND(I128*H128,2)</f>
        <v>0</v>
      </c>
      <c r="BL128" s="17" t="s">
        <v>106</v>
      </c>
      <c r="BM128" s="143" t="s">
        <v>238</v>
      </c>
    </row>
    <row r="129" spans="2:65" s="1" customFormat="1" ht="11.25">
      <c r="B129" s="33"/>
      <c r="D129" s="145" t="s">
        <v>171</v>
      </c>
      <c r="F129" s="146" t="s">
        <v>239</v>
      </c>
      <c r="I129" s="147"/>
      <c r="L129" s="33"/>
      <c r="M129" s="148"/>
      <c r="T129" s="54"/>
      <c r="AT129" s="17" t="s">
        <v>171</v>
      </c>
      <c r="AU129" s="17" t="s">
        <v>88</v>
      </c>
    </row>
    <row r="130" spans="2:65" s="12" customFormat="1" ht="11.25">
      <c r="B130" s="149"/>
      <c r="D130" s="150" t="s">
        <v>173</v>
      </c>
      <c r="E130" s="151" t="s">
        <v>34</v>
      </c>
      <c r="F130" s="152" t="s">
        <v>240</v>
      </c>
      <c r="H130" s="151" t="s">
        <v>34</v>
      </c>
      <c r="I130" s="153"/>
      <c r="L130" s="149"/>
      <c r="M130" s="154"/>
      <c r="T130" s="155"/>
      <c r="AT130" s="151" t="s">
        <v>173</v>
      </c>
      <c r="AU130" s="151" t="s">
        <v>88</v>
      </c>
      <c r="AV130" s="12" t="s">
        <v>23</v>
      </c>
      <c r="AW130" s="12" t="s">
        <v>39</v>
      </c>
      <c r="AX130" s="12" t="s">
        <v>80</v>
      </c>
      <c r="AY130" s="151" t="s">
        <v>163</v>
      </c>
    </row>
    <row r="131" spans="2:65" s="12" customFormat="1" ht="11.25">
      <c r="B131" s="149"/>
      <c r="D131" s="150" t="s">
        <v>173</v>
      </c>
      <c r="E131" s="151" t="s">
        <v>34</v>
      </c>
      <c r="F131" s="152" t="s">
        <v>846</v>
      </c>
      <c r="H131" s="151" t="s">
        <v>34</v>
      </c>
      <c r="I131" s="153"/>
      <c r="L131" s="149"/>
      <c r="M131" s="154"/>
      <c r="T131" s="155"/>
      <c r="AT131" s="151" t="s">
        <v>173</v>
      </c>
      <c r="AU131" s="151" t="s">
        <v>88</v>
      </c>
      <c r="AV131" s="12" t="s">
        <v>23</v>
      </c>
      <c r="AW131" s="12" t="s">
        <v>39</v>
      </c>
      <c r="AX131" s="12" t="s">
        <v>80</v>
      </c>
      <c r="AY131" s="151" t="s">
        <v>163</v>
      </c>
    </row>
    <row r="132" spans="2:65" s="13" customFormat="1" ht="11.25">
      <c r="B132" s="156"/>
      <c r="D132" s="150" t="s">
        <v>173</v>
      </c>
      <c r="E132" s="157" t="s">
        <v>34</v>
      </c>
      <c r="F132" s="158" t="s">
        <v>869</v>
      </c>
      <c r="H132" s="159">
        <v>59.04</v>
      </c>
      <c r="I132" s="160"/>
      <c r="L132" s="156"/>
      <c r="M132" s="161"/>
      <c r="T132" s="162"/>
      <c r="AT132" s="157" t="s">
        <v>173</v>
      </c>
      <c r="AU132" s="157" t="s">
        <v>88</v>
      </c>
      <c r="AV132" s="13" t="s">
        <v>88</v>
      </c>
      <c r="AW132" s="13" t="s">
        <v>39</v>
      </c>
      <c r="AX132" s="13" t="s">
        <v>23</v>
      </c>
      <c r="AY132" s="157" t="s">
        <v>163</v>
      </c>
    </row>
    <row r="133" spans="2:65" s="1" customFormat="1" ht="24.2" customHeight="1">
      <c r="B133" s="33"/>
      <c r="C133" s="132" t="s">
        <v>248</v>
      </c>
      <c r="D133" s="132" t="s">
        <v>165</v>
      </c>
      <c r="E133" s="133" t="s">
        <v>244</v>
      </c>
      <c r="F133" s="134" t="s">
        <v>245</v>
      </c>
      <c r="G133" s="135" t="s">
        <v>185</v>
      </c>
      <c r="H133" s="136">
        <v>59.04</v>
      </c>
      <c r="I133" s="137"/>
      <c r="J133" s="138">
        <f>ROUND(I133*H133,2)</f>
        <v>0</v>
      </c>
      <c r="K133" s="134" t="s">
        <v>169</v>
      </c>
      <c r="L133" s="33"/>
      <c r="M133" s="139" t="s">
        <v>34</v>
      </c>
      <c r="N133" s="140" t="s">
        <v>51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106</v>
      </c>
      <c r="AT133" s="143" t="s">
        <v>165</v>
      </c>
      <c r="AU133" s="143" t="s">
        <v>88</v>
      </c>
      <c r="AY133" s="17" t="s">
        <v>163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23</v>
      </c>
      <c r="BK133" s="144">
        <f>ROUND(I133*H133,2)</f>
        <v>0</v>
      </c>
      <c r="BL133" s="17" t="s">
        <v>106</v>
      </c>
      <c r="BM133" s="143" t="s">
        <v>246</v>
      </c>
    </row>
    <row r="134" spans="2:65" s="1" customFormat="1" ht="11.25">
      <c r="B134" s="33"/>
      <c r="D134" s="145" t="s">
        <v>171</v>
      </c>
      <c r="F134" s="146" t="s">
        <v>247</v>
      </c>
      <c r="I134" s="147"/>
      <c r="L134" s="33"/>
      <c r="M134" s="148"/>
      <c r="T134" s="54"/>
      <c r="AT134" s="17" t="s">
        <v>171</v>
      </c>
      <c r="AU134" s="17" t="s">
        <v>88</v>
      </c>
    </row>
    <row r="135" spans="2:65" s="12" customFormat="1" ht="11.25">
      <c r="B135" s="149"/>
      <c r="D135" s="150" t="s">
        <v>173</v>
      </c>
      <c r="E135" s="151" t="s">
        <v>34</v>
      </c>
      <c r="F135" s="152" t="s">
        <v>240</v>
      </c>
      <c r="H135" s="151" t="s">
        <v>34</v>
      </c>
      <c r="I135" s="153"/>
      <c r="L135" s="149"/>
      <c r="M135" s="154"/>
      <c r="T135" s="155"/>
      <c r="AT135" s="151" t="s">
        <v>173</v>
      </c>
      <c r="AU135" s="151" t="s">
        <v>88</v>
      </c>
      <c r="AV135" s="12" t="s">
        <v>23</v>
      </c>
      <c r="AW135" s="12" t="s">
        <v>39</v>
      </c>
      <c r="AX135" s="12" t="s">
        <v>80</v>
      </c>
      <c r="AY135" s="151" t="s">
        <v>163</v>
      </c>
    </row>
    <row r="136" spans="2:65" s="12" customFormat="1" ht="11.25">
      <c r="B136" s="149"/>
      <c r="D136" s="150" t="s">
        <v>173</v>
      </c>
      <c r="E136" s="151" t="s">
        <v>34</v>
      </c>
      <c r="F136" s="152" t="s">
        <v>846</v>
      </c>
      <c r="H136" s="151" t="s">
        <v>34</v>
      </c>
      <c r="I136" s="153"/>
      <c r="L136" s="149"/>
      <c r="M136" s="154"/>
      <c r="T136" s="155"/>
      <c r="AT136" s="151" t="s">
        <v>173</v>
      </c>
      <c r="AU136" s="151" t="s">
        <v>88</v>
      </c>
      <c r="AV136" s="12" t="s">
        <v>23</v>
      </c>
      <c r="AW136" s="12" t="s">
        <v>39</v>
      </c>
      <c r="AX136" s="12" t="s">
        <v>80</v>
      </c>
      <c r="AY136" s="151" t="s">
        <v>163</v>
      </c>
    </row>
    <row r="137" spans="2:65" s="13" customFormat="1" ht="11.25">
      <c r="B137" s="156"/>
      <c r="D137" s="150" t="s">
        <v>173</v>
      </c>
      <c r="E137" s="157" t="s">
        <v>34</v>
      </c>
      <c r="F137" s="158" t="s">
        <v>869</v>
      </c>
      <c r="H137" s="159">
        <v>59.04</v>
      </c>
      <c r="I137" s="160"/>
      <c r="L137" s="156"/>
      <c r="M137" s="161"/>
      <c r="T137" s="162"/>
      <c r="AT137" s="157" t="s">
        <v>173</v>
      </c>
      <c r="AU137" s="157" t="s">
        <v>88</v>
      </c>
      <c r="AV137" s="13" t="s">
        <v>88</v>
      </c>
      <c r="AW137" s="13" t="s">
        <v>39</v>
      </c>
      <c r="AX137" s="13" t="s">
        <v>23</v>
      </c>
      <c r="AY137" s="157" t="s">
        <v>163</v>
      </c>
    </row>
    <row r="138" spans="2:65" s="1" customFormat="1" ht="37.9" customHeight="1">
      <c r="B138" s="33"/>
      <c r="C138" s="132" t="s">
        <v>255</v>
      </c>
      <c r="D138" s="132" t="s">
        <v>165</v>
      </c>
      <c r="E138" s="133" t="s">
        <v>249</v>
      </c>
      <c r="F138" s="134" t="s">
        <v>250</v>
      </c>
      <c r="G138" s="135" t="s">
        <v>185</v>
      </c>
      <c r="H138" s="136">
        <v>47.88</v>
      </c>
      <c r="I138" s="137"/>
      <c r="J138" s="138">
        <f>ROUND(I138*H138,2)</f>
        <v>0</v>
      </c>
      <c r="K138" s="134" t="s">
        <v>169</v>
      </c>
      <c r="L138" s="33"/>
      <c r="M138" s="139" t="s">
        <v>34</v>
      </c>
      <c r="N138" s="140" t="s">
        <v>51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106</v>
      </c>
      <c r="AT138" s="143" t="s">
        <v>165</v>
      </c>
      <c r="AU138" s="143" t="s">
        <v>88</v>
      </c>
      <c r="AY138" s="17" t="s">
        <v>163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23</v>
      </c>
      <c r="BK138" s="144">
        <f>ROUND(I138*H138,2)</f>
        <v>0</v>
      </c>
      <c r="BL138" s="17" t="s">
        <v>106</v>
      </c>
      <c r="BM138" s="143" t="s">
        <v>251</v>
      </c>
    </row>
    <row r="139" spans="2:65" s="1" customFormat="1" ht="11.25">
      <c r="B139" s="33"/>
      <c r="D139" s="145" t="s">
        <v>171</v>
      </c>
      <c r="F139" s="146" t="s">
        <v>252</v>
      </c>
      <c r="I139" s="147"/>
      <c r="L139" s="33"/>
      <c r="M139" s="148"/>
      <c r="T139" s="54"/>
      <c r="AT139" s="17" t="s">
        <v>171</v>
      </c>
      <c r="AU139" s="17" t="s">
        <v>88</v>
      </c>
    </row>
    <row r="140" spans="2:65" s="12" customFormat="1" ht="11.25">
      <c r="B140" s="149"/>
      <c r="D140" s="150" t="s">
        <v>173</v>
      </c>
      <c r="E140" s="151" t="s">
        <v>34</v>
      </c>
      <c r="F140" s="152" t="s">
        <v>870</v>
      </c>
      <c r="H140" s="151" t="s">
        <v>34</v>
      </c>
      <c r="I140" s="153"/>
      <c r="L140" s="149"/>
      <c r="M140" s="154"/>
      <c r="T140" s="155"/>
      <c r="AT140" s="151" t="s">
        <v>173</v>
      </c>
      <c r="AU140" s="151" t="s">
        <v>88</v>
      </c>
      <c r="AV140" s="12" t="s">
        <v>23</v>
      </c>
      <c r="AW140" s="12" t="s">
        <v>39</v>
      </c>
      <c r="AX140" s="12" t="s">
        <v>80</v>
      </c>
      <c r="AY140" s="151" t="s">
        <v>163</v>
      </c>
    </row>
    <row r="141" spans="2:65" s="13" customFormat="1" ht="11.25">
      <c r="B141" s="156"/>
      <c r="D141" s="150" t="s">
        <v>173</v>
      </c>
      <c r="E141" s="157" t="s">
        <v>34</v>
      </c>
      <c r="F141" s="158" t="s">
        <v>871</v>
      </c>
      <c r="H141" s="159">
        <v>47.88</v>
      </c>
      <c r="I141" s="160"/>
      <c r="L141" s="156"/>
      <c r="M141" s="161"/>
      <c r="T141" s="162"/>
      <c r="AT141" s="157" t="s">
        <v>173</v>
      </c>
      <c r="AU141" s="157" t="s">
        <v>88</v>
      </c>
      <c r="AV141" s="13" t="s">
        <v>88</v>
      </c>
      <c r="AW141" s="13" t="s">
        <v>39</v>
      </c>
      <c r="AX141" s="13" t="s">
        <v>23</v>
      </c>
      <c r="AY141" s="157" t="s">
        <v>163</v>
      </c>
    </row>
    <row r="142" spans="2:65" s="1" customFormat="1" ht="24.2" customHeight="1">
      <c r="B142" s="33"/>
      <c r="C142" s="132" t="s">
        <v>263</v>
      </c>
      <c r="D142" s="132" t="s">
        <v>165</v>
      </c>
      <c r="E142" s="133" t="s">
        <v>256</v>
      </c>
      <c r="F142" s="134" t="s">
        <v>257</v>
      </c>
      <c r="G142" s="135" t="s">
        <v>258</v>
      </c>
      <c r="H142" s="136">
        <v>83.79</v>
      </c>
      <c r="I142" s="137"/>
      <c r="J142" s="138">
        <f>ROUND(I142*H142,2)</f>
        <v>0</v>
      </c>
      <c r="K142" s="134" t="s">
        <v>169</v>
      </c>
      <c r="L142" s="33"/>
      <c r="M142" s="139" t="s">
        <v>34</v>
      </c>
      <c r="N142" s="140" t="s">
        <v>51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106</v>
      </c>
      <c r="AT142" s="143" t="s">
        <v>165</v>
      </c>
      <c r="AU142" s="143" t="s">
        <v>88</v>
      </c>
      <c r="AY142" s="17" t="s">
        <v>163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23</v>
      </c>
      <c r="BK142" s="144">
        <f>ROUND(I142*H142,2)</f>
        <v>0</v>
      </c>
      <c r="BL142" s="17" t="s">
        <v>106</v>
      </c>
      <c r="BM142" s="143" t="s">
        <v>259</v>
      </c>
    </row>
    <row r="143" spans="2:65" s="1" customFormat="1" ht="11.25">
      <c r="B143" s="33"/>
      <c r="D143" s="145" t="s">
        <v>171</v>
      </c>
      <c r="F143" s="146" t="s">
        <v>260</v>
      </c>
      <c r="I143" s="147"/>
      <c r="L143" s="33"/>
      <c r="M143" s="148"/>
      <c r="T143" s="54"/>
      <c r="AT143" s="17" t="s">
        <v>171</v>
      </c>
      <c r="AU143" s="17" t="s">
        <v>88</v>
      </c>
    </row>
    <row r="144" spans="2:65" s="12" customFormat="1" ht="11.25">
      <c r="B144" s="149"/>
      <c r="D144" s="150" t="s">
        <v>173</v>
      </c>
      <c r="E144" s="151" t="s">
        <v>34</v>
      </c>
      <c r="F144" s="152" t="s">
        <v>261</v>
      </c>
      <c r="H144" s="151" t="s">
        <v>34</v>
      </c>
      <c r="I144" s="153"/>
      <c r="L144" s="149"/>
      <c r="M144" s="154"/>
      <c r="T144" s="155"/>
      <c r="AT144" s="151" t="s">
        <v>173</v>
      </c>
      <c r="AU144" s="151" t="s">
        <v>88</v>
      </c>
      <c r="AV144" s="12" t="s">
        <v>23</v>
      </c>
      <c r="AW144" s="12" t="s">
        <v>39</v>
      </c>
      <c r="AX144" s="12" t="s">
        <v>80</v>
      </c>
      <c r="AY144" s="151" t="s">
        <v>163</v>
      </c>
    </row>
    <row r="145" spans="2:65" s="13" customFormat="1" ht="11.25">
      <c r="B145" s="156"/>
      <c r="D145" s="150" t="s">
        <v>173</v>
      </c>
      <c r="E145" s="157" t="s">
        <v>34</v>
      </c>
      <c r="F145" s="158" t="s">
        <v>872</v>
      </c>
      <c r="H145" s="159">
        <v>83.79</v>
      </c>
      <c r="I145" s="160"/>
      <c r="L145" s="156"/>
      <c r="M145" s="161"/>
      <c r="T145" s="162"/>
      <c r="AT145" s="157" t="s">
        <v>173</v>
      </c>
      <c r="AU145" s="157" t="s">
        <v>88</v>
      </c>
      <c r="AV145" s="13" t="s">
        <v>88</v>
      </c>
      <c r="AW145" s="13" t="s">
        <v>39</v>
      </c>
      <c r="AX145" s="13" t="s">
        <v>23</v>
      </c>
      <c r="AY145" s="157" t="s">
        <v>163</v>
      </c>
    </row>
    <row r="146" spans="2:65" s="11" customFormat="1" ht="22.9" customHeight="1">
      <c r="B146" s="120"/>
      <c r="D146" s="121" t="s">
        <v>79</v>
      </c>
      <c r="E146" s="130" t="s">
        <v>106</v>
      </c>
      <c r="F146" s="130" t="s">
        <v>433</v>
      </c>
      <c r="I146" s="123"/>
      <c r="J146" s="131">
        <f>BK146</f>
        <v>0</v>
      </c>
      <c r="L146" s="120"/>
      <c r="M146" s="125"/>
      <c r="P146" s="126">
        <f>SUM(P147:P150)</f>
        <v>0</v>
      </c>
      <c r="R146" s="126">
        <f>SUM(R147:R150)</f>
        <v>0</v>
      </c>
      <c r="T146" s="127">
        <f>SUM(T147:T150)</f>
        <v>0</v>
      </c>
      <c r="AR146" s="121" t="s">
        <v>23</v>
      </c>
      <c r="AT146" s="128" t="s">
        <v>79</v>
      </c>
      <c r="AU146" s="128" t="s">
        <v>23</v>
      </c>
      <c r="AY146" s="121" t="s">
        <v>163</v>
      </c>
      <c r="BK146" s="129">
        <f>SUM(BK147:BK150)</f>
        <v>0</v>
      </c>
    </row>
    <row r="147" spans="2:65" s="1" customFormat="1" ht="21.75" customHeight="1">
      <c r="B147" s="33"/>
      <c r="C147" s="132" t="s">
        <v>270</v>
      </c>
      <c r="D147" s="132" t="s">
        <v>165</v>
      </c>
      <c r="E147" s="133" t="s">
        <v>873</v>
      </c>
      <c r="F147" s="134" t="s">
        <v>874</v>
      </c>
      <c r="G147" s="135" t="s">
        <v>185</v>
      </c>
      <c r="H147" s="136">
        <v>5.94</v>
      </c>
      <c r="I147" s="137"/>
      <c r="J147" s="138">
        <f>ROUND(I147*H147,2)</f>
        <v>0</v>
      </c>
      <c r="K147" s="134" t="s">
        <v>875</v>
      </c>
      <c r="L147" s="33"/>
      <c r="M147" s="139" t="s">
        <v>34</v>
      </c>
      <c r="N147" s="140" t="s">
        <v>51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106</v>
      </c>
      <c r="AT147" s="143" t="s">
        <v>165</v>
      </c>
      <c r="AU147" s="143" t="s">
        <v>88</v>
      </c>
      <c r="AY147" s="17" t="s">
        <v>163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23</v>
      </c>
      <c r="BK147" s="144">
        <f>ROUND(I147*H147,2)</f>
        <v>0</v>
      </c>
      <c r="BL147" s="17" t="s">
        <v>106</v>
      </c>
      <c r="BM147" s="143" t="s">
        <v>876</v>
      </c>
    </row>
    <row r="148" spans="2:65" s="1" customFormat="1" ht="11.25">
      <c r="B148" s="33"/>
      <c r="D148" s="145" t="s">
        <v>171</v>
      </c>
      <c r="F148" s="146" t="s">
        <v>877</v>
      </c>
      <c r="I148" s="147"/>
      <c r="L148" s="33"/>
      <c r="M148" s="148"/>
      <c r="T148" s="54"/>
      <c r="AT148" s="17" t="s">
        <v>171</v>
      </c>
      <c r="AU148" s="17" t="s">
        <v>88</v>
      </c>
    </row>
    <row r="149" spans="2:65" s="12" customFormat="1" ht="11.25">
      <c r="B149" s="149"/>
      <c r="D149" s="150" t="s">
        <v>173</v>
      </c>
      <c r="E149" s="151" t="s">
        <v>34</v>
      </c>
      <c r="F149" s="152" t="s">
        <v>878</v>
      </c>
      <c r="H149" s="151" t="s">
        <v>34</v>
      </c>
      <c r="I149" s="153"/>
      <c r="L149" s="149"/>
      <c r="M149" s="154"/>
      <c r="T149" s="155"/>
      <c r="AT149" s="151" t="s">
        <v>173</v>
      </c>
      <c r="AU149" s="151" t="s">
        <v>88</v>
      </c>
      <c r="AV149" s="12" t="s">
        <v>23</v>
      </c>
      <c r="AW149" s="12" t="s">
        <v>39</v>
      </c>
      <c r="AX149" s="12" t="s">
        <v>80</v>
      </c>
      <c r="AY149" s="151" t="s">
        <v>163</v>
      </c>
    </row>
    <row r="150" spans="2:65" s="13" customFormat="1" ht="11.25">
      <c r="B150" s="156"/>
      <c r="D150" s="150" t="s">
        <v>173</v>
      </c>
      <c r="E150" s="157" t="s">
        <v>34</v>
      </c>
      <c r="F150" s="158" t="s">
        <v>879</v>
      </c>
      <c r="H150" s="159">
        <v>5.94</v>
      </c>
      <c r="I150" s="160"/>
      <c r="L150" s="156"/>
      <c r="M150" s="161"/>
      <c r="T150" s="162"/>
      <c r="AT150" s="157" t="s">
        <v>173</v>
      </c>
      <c r="AU150" s="157" t="s">
        <v>88</v>
      </c>
      <c r="AV150" s="13" t="s">
        <v>88</v>
      </c>
      <c r="AW150" s="13" t="s">
        <v>39</v>
      </c>
      <c r="AX150" s="13" t="s">
        <v>23</v>
      </c>
      <c r="AY150" s="157" t="s">
        <v>163</v>
      </c>
    </row>
    <row r="151" spans="2:65" s="11" customFormat="1" ht="22.9" customHeight="1">
      <c r="B151" s="120"/>
      <c r="D151" s="121" t="s">
        <v>79</v>
      </c>
      <c r="E151" s="130" t="s">
        <v>248</v>
      </c>
      <c r="F151" s="130" t="s">
        <v>599</v>
      </c>
      <c r="I151" s="123"/>
      <c r="J151" s="131">
        <f>BK151</f>
        <v>0</v>
      </c>
      <c r="L151" s="120"/>
      <c r="M151" s="125"/>
      <c r="P151" s="126">
        <f>SUM(P152:P155)</f>
        <v>0</v>
      </c>
      <c r="R151" s="126">
        <f>SUM(R152:R155)</f>
        <v>6.9299999999999995E-3</v>
      </c>
      <c r="T151" s="127">
        <f>SUM(T152:T155)</f>
        <v>0</v>
      </c>
      <c r="AR151" s="121" t="s">
        <v>23</v>
      </c>
      <c r="AT151" s="128" t="s">
        <v>79</v>
      </c>
      <c r="AU151" s="128" t="s">
        <v>23</v>
      </c>
      <c r="AY151" s="121" t="s">
        <v>163</v>
      </c>
      <c r="BK151" s="129">
        <f>SUM(BK152:BK155)</f>
        <v>0</v>
      </c>
    </row>
    <row r="152" spans="2:65" s="1" customFormat="1" ht="16.5" customHeight="1">
      <c r="B152" s="33"/>
      <c r="C152" s="132" t="s">
        <v>296</v>
      </c>
      <c r="D152" s="132" t="s">
        <v>165</v>
      </c>
      <c r="E152" s="133" t="s">
        <v>880</v>
      </c>
      <c r="F152" s="134" t="s">
        <v>881</v>
      </c>
      <c r="G152" s="135" t="s">
        <v>373</v>
      </c>
      <c r="H152" s="136">
        <v>99</v>
      </c>
      <c r="I152" s="137"/>
      <c r="J152" s="138">
        <f>ROUND(I152*H152,2)</f>
        <v>0</v>
      </c>
      <c r="K152" s="134" t="s">
        <v>169</v>
      </c>
      <c r="L152" s="33"/>
      <c r="M152" s="139" t="s">
        <v>34</v>
      </c>
      <c r="N152" s="140" t="s">
        <v>51</v>
      </c>
      <c r="P152" s="141">
        <f>O152*H152</f>
        <v>0</v>
      </c>
      <c r="Q152" s="141">
        <v>6.9999999999999994E-5</v>
      </c>
      <c r="R152" s="141">
        <f>Q152*H152</f>
        <v>6.9299999999999995E-3</v>
      </c>
      <c r="S152" s="141">
        <v>0</v>
      </c>
      <c r="T152" s="142">
        <f>S152*H152</f>
        <v>0</v>
      </c>
      <c r="AR152" s="143" t="s">
        <v>106</v>
      </c>
      <c r="AT152" s="143" t="s">
        <v>165</v>
      </c>
      <c r="AU152" s="143" t="s">
        <v>88</v>
      </c>
      <c r="AY152" s="17" t="s">
        <v>163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23</v>
      </c>
      <c r="BK152" s="144">
        <f>ROUND(I152*H152,2)</f>
        <v>0</v>
      </c>
      <c r="BL152" s="17" t="s">
        <v>106</v>
      </c>
      <c r="BM152" s="143" t="s">
        <v>882</v>
      </c>
    </row>
    <row r="153" spans="2:65" s="1" customFormat="1" ht="11.25">
      <c r="B153" s="33"/>
      <c r="D153" s="145" t="s">
        <v>171</v>
      </c>
      <c r="F153" s="146" t="s">
        <v>883</v>
      </c>
      <c r="I153" s="147"/>
      <c r="L153" s="33"/>
      <c r="M153" s="148"/>
      <c r="T153" s="54"/>
      <c r="AT153" s="17" t="s">
        <v>171</v>
      </c>
      <c r="AU153" s="17" t="s">
        <v>88</v>
      </c>
    </row>
    <row r="154" spans="2:65" s="12" customFormat="1" ht="11.25">
      <c r="B154" s="149"/>
      <c r="D154" s="150" t="s">
        <v>173</v>
      </c>
      <c r="E154" s="151" t="s">
        <v>34</v>
      </c>
      <c r="F154" s="152" t="s">
        <v>846</v>
      </c>
      <c r="H154" s="151" t="s">
        <v>34</v>
      </c>
      <c r="I154" s="153"/>
      <c r="L154" s="149"/>
      <c r="M154" s="154"/>
      <c r="T154" s="155"/>
      <c r="AT154" s="151" t="s">
        <v>173</v>
      </c>
      <c r="AU154" s="151" t="s">
        <v>88</v>
      </c>
      <c r="AV154" s="12" t="s">
        <v>23</v>
      </c>
      <c r="AW154" s="12" t="s">
        <v>39</v>
      </c>
      <c r="AX154" s="12" t="s">
        <v>80</v>
      </c>
      <c r="AY154" s="151" t="s">
        <v>163</v>
      </c>
    </row>
    <row r="155" spans="2:65" s="13" customFormat="1" ht="11.25">
      <c r="B155" s="156"/>
      <c r="D155" s="150" t="s">
        <v>173</v>
      </c>
      <c r="E155" s="157" t="s">
        <v>34</v>
      </c>
      <c r="F155" s="158" t="s">
        <v>884</v>
      </c>
      <c r="H155" s="159">
        <v>99</v>
      </c>
      <c r="I155" s="160"/>
      <c r="L155" s="156"/>
      <c r="M155" s="161"/>
      <c r="T155" s="162"/>
      <c r="AT155" s="157" t="s">
        <v>173</v>
      </c>
      <c r="AU155" s="157" t="s">
        <v>88</v>
      </c>
      <c r="AV155" s="13" t="s">
        <v>88</v>
      </c>
      <c r="AW155" s="13" t="s">
        <v>39</v>
      </c>
      <c r="AX155" s="13" t="s">
        <v>23</v>
      </c>
      <c r="AY155" s="157" t="s">
        <v>163</v>
      </c>
    </row>
    <row r="156" spans="2:65" s="11" customFormat="1" ht="22.9" customHeight="1">
      <c r="B156" s="120"/>
      <c r="D156" s="121" t="s">
        <v>79</v>
      </c>
      <c r="E156" s="130" t="s">
        <v>807</v>
      </c>
      <c r="F156" s="130" t="s">
        <v>808</v>
      </c>
      <c r="I156" s="123"/>
      <c r="J156" s="131">
        <f>BK156</f>
        <v>0</v>
      </c>
      <c r="L156" s="120"/>
      <c r="M156" s="125"/>
      <c r="P156" s="126">
        <f>SUM(P157:P160)</f>
        <v>0</v>
      </c>
      <c r="R156" s="126">
        <f>SUM(R157:R160)</f>
        <v>0</v>
      </c>
      <c r="T156" s="127">
        <f>SUM(T157:T160)</f>
        <v>0</v>
      </c>
      <c r="AR156" s="121" t="s">
        <v>23</v>
      </c>
      <c r="AT156" s="128" t="s">
        <v>79</v>
      </c>
      <c r="AU156" s="128" t="s">
        <v>23</v>
      </c>
      <c r="AY156" s="121" t="s">
        <v>163</v>
      </c>
      <c r="BK156" s="129">
        <f>SUM(BK157:BK160)</f>
        <v>0</v>
      </c>
    </row>
    <row r="157" spans="2:65" s="1" customFormat="1" ht="24.2" customHeight="1">
      <c r="B157" s="33"/>
      <c r="C157" s="132" t="s">
        <v>302</v>
      </c>
      <c r="D157" s="132" t="s">
        <v>165</v>
      </c>
      <c r="E157" s="133" t="s">
        <v>810</v>
      </c>
      <c r="F157" s="134" t="s">
        <v>811</v>
      </c>
      <c r="G157" s="135" t="s">
        <v>258</v>
      </c>
      <c r="H157" s="136">
        <v>69.090999999999994</v>
      </c>
      <c r="I157" s="137"/>
      <c r="J157" s="138">
        <f>ROUND(I157*H157,2)</f>
        <v>0</v>
      </c>
      <c r="K157" s="134" t="s">
        <v>169</v>
      </c>
      <c r="L157" s="33"/>
      <c r="M157" s="139" t="s">
        <v>34</v>
      </c>
      <c r="N157" s="140" t="s">
        <v>51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106</v>
      </c>
      <c r="AT157" s="143" t="s">
        <v>165</v>
      </c>
      <c r="AU157" s="143" t="s">
        <v>88</v>
      </c>
      <c r="AY157" s="17" t="s">
        <v>163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23</v>
      </c>
      <c r="BK157" s="144">
        <f>ROUND(I157*H157,2)</f>
        <v>0</v>
      </c>
      <c r="BL157" s="17" t="s">
        <v>106</v>
      </c>
      <c r="BM157" s="143" t="s">
        <v>812</v>
      </c>
    </row>
    <row r="158" spans="2:65" s="1" customFormat="1" ht="11.25">
      <c r="B158" s="33"/>
      <c r="D158" s="145" t="s">
        <v>171</v>
      </c>
      <c r="F158" s="146" t="s">
        <v>813</v>
      </c>
      <c r="I158" s="147"/>
      <c r="L158" s="33"/>
      <c r="M158" s="148"/>
      <c r="T158" s="54"/>
      <c r="AT158" s="17" t="s">
        <v>171</v>
      </c>
      <c r="AU158" s="17" t="s">
        <v>88</v>
      </c>
    </row>
    <row r="159" spans="2:65" s="1" customFormat="1" ht="24.2" customHeight="1">
      <c r="B159" s="33"/>
      <c r="C159" s="132" t="s">
        <v>308</v>
      </c>
      <c r="D159" s="132" t="s">
        <v>165</v>
      </c>
      <c r="E159" s="133" t="s">
        <v>815</v>
      </c>
      <c r="F159" s="134" t="s">
        <v>816</v>
      </c>
      <c r="G159" s="135" t="s">
        <v>258</v>
      </c>
      <c r="H159" s="136">
        <v>69.090999999999994</v>
      </c>
      <c r="I159" s="137"/>
      <c r="J159" s="138">
        <f>ROUND(I159*H159,2)</f>
        <v>0</v>
      </c>
      <c r="K159" s="134" t="s">
        <v>169</v>
      </c>
      <c r="L159" s="33"/>
      <c r="M159" s="139" t="s">
        <v>34</v>
      </c>
      <c r="N159" s="140" t="s">
        <v>51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106</v>
      </c>
      <c r="AT159" s="143" t="s">
        <v>165</v>
      </c>
      <c r="AU159" s="143" t="s">
        <v>88</v>
      </c>
      <c r="AY159" s="17" t="s">
        <v>163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23</v>
      </c>
      <c r="BK159" s="144">
        <f>ROUND(I159*H159,2)</f>
        <v>0</v>
      </c>
      <c r="BL159" s="17" t="s">
        <v>106</v>
      </c>
      <c r="BM159" s="143" t="s">
        <v>817</v>
      </c>
    </row>
    <row r="160" spans="2:65" s="1" customFormat="1" ht="11.25">
      <c r="B160" s="33"/>
      <c r="D160" s="145" t="s">
        <v>171</v>
      </c>
      <c r="F160" s="146" t="s">
        <v>818</v>
      </c>
      <c r="I160" s="147"/>
      <c r="L160" s="33"/>
      <c r="M160" s="148"/>
      <c r="T160" s="54"/>
      <c r="AT160" s="17" t="s">
        <v>171</v>
      </c>
      <c r="AU160" s="17" t="s">
        <v>88</v>
      </c>
    </row>
    <row r="161" spans="2:65" s="11" customFormat="1" ht="25.9" customHeight="1">
      <c r="B161" s="120"/>
      <c r="D161" s="121" t="s">
        <v>79</v>
      </c>
      <c r="E161" s="122" t="s">
        <v>819</v>
      </c>
      <c r="F161" s="122" t="s">
        <v>820</v>
      </c>
      <c r="I161" s="123"/>
      <c r="J161" s="124">
        <f>BK161</f>
        <v>0</v>
      </c>
      <c r="L161" s="120"/>
      <c r="M161" s="125"/>
      <c r="P161" s="126">
        <f>P162</f>
        <v>0</v>
      </c>
      <c r="R161" s="126">
        <f>R162</f>
        <v>2.6519999999999998E-2</v>
      </c>
      <c r="T161" s="127">
        <f>T162</f>
        <v>0</v>
      </c>
      <c r="AR161" s="121" t="s">
        <v>88</v>
      </c>
      <c r="AT161" s="128" t="s">
        <v>79</v>
      </c>
      <c r="AU161" s="128" t="s">
        <v>80</v>
      </c>
      <c r="AY161" s="121" t="s">
        <v>163</v>
      </c>
      <c r="BK161" s="129">
        <f>BK162</f>
        <v>0</v>
      </c>
    </row>
    <row r="162" spans="2:65" s="11" customFormat="1" ht="22.9" customHeight="1">
      <c r="B162" s="120"/>
      <c r="D162" s="121" t="s">
        <v>79</v>
      </c>
      <c r="E162" s="130" t="s">
        <v>885</v>
      </c>
      <c r="F162" s="130" t="s">
        <v>886</v>
      </c>
      <c r="I162" s="123"/>
      <c r="J162" s="131">
        <f>BK162</f>
        <v>0</v>
      </c>
      <c r="L162" s="120"/>
      <c r="M162" s="125"/>
      <c r="P162" s="126">
        <f>SUM(P163:P171)</f>
        <v>0</v>
      </c>
      <c r="R162" s="126">
        <f>SUM(R163:R171)</f>
        <v>2.6519999999999998E-2</v>
      </c>
      <c r="T162" s="127">
        <f>SUM(T163:T171)</f>
        <v>0</v>
      </c>
      <c r="AR162" s="121" t="s">
        <v>88</v>
      </c>
      <c r="AT162" s="128" t="s">
        <v>79</v>
      </c>
      <c r="AU162" s="128" t="s">
        <v>23</v>
      </c>
      <c r="AY162" s="121" t="s">
        <v>163</v>
      </c>
      <c r="BK162" s="129">
        <f>SUM(BK163:BK171)</f>
        <v>0</v>
      </c>
    </row>
    <row r="163" spans="2:65" s="1" customFormat="1" ht="24.2" customHeight="1">
      <c r="B163" s="33"/>
      <c r="C163" s="132" t="s">
        <v>8</v>
      </c>
      <c r="D163" s="132" t="s">
        <v>165</v>
      </c>
      <c r="E163" s="133" t="s">
        <v>887</v>
      </c>
      <c r="F163" s="134" t="s">
        <v>888</v>
      </c>
      <c r="G163" s="135" t="s">
        <v>373</v>
      </c>
      <c r="H163" s="136">
        <v>34</v>
      </c>
      <c r="I163" s="137"/>
      <c r="J163" s="138">
        <f>ROUND(I163*H163,2)</f>
        <v>0</v>
      </c>
      <c r="K163" s="134" t="s">
        <v>169</v>
      </c>
      <c r="L163" s="33"/>
      <c r="M163" s="139" t="s">
        <v>34</v>
      </c>
      <c r="N163" s="140" t="s">
        <v>51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320</v>
      </c>
      <c r="AT163" s="143" t="s">
        <v>165</v>
      </c>
      <c r="AU163" s="143" t="s">
        <v>88</v>
      </c>
      <c r="AY163" s="17" t="s">
        <v>163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23</v>
      </c>
      <c r="BK163" s="144">
        <f>ROUND(I163*H163,2)</f>
        <v>0</v>
      </c>
      <c r="BL163" s="17" t="s">
        <v>320</v>
      </c>
      <c r="BM163" s="143" t="s">
        <v>889</v>
      </c>
    </row>
    <row r="164" spans="2:65" s="1" customFormat="1" ht="11.25">
      <c r="B164" s="33"/>
      <c r="D164" s="145" t="s">
        <v>171</v>
      </c>
      <c r="F164" s="146" t="s">
        <v>890</v>
      </c>
      <c r="I164" s="147"/>
      <c r="L164" s="33"/>
      <c r="M164" s="148"/>
      <c r="T164" s="54"/>
      <c r="AT164" s="17" t="s">
        <v>171</v>
      </c>
      <c r="AU164" s="17" t="s">
        <v>88</v>
      </c>
    </row>
    <row r="165" spans="2:65" s="12" customFormat="1" ht="11.25">
      <c r="B165" s="149"/>
      <c r="D165" s="150" t="s">
        <v>173</v>
      </c>
      <c r="E165" s="151" t="s">
        <v>34</v>
      </c>
      <c r="F165" s="152" t="s">
        <v>891</v>
      </c>
      <c r="H165" s="151" t="s">
        <v>34</v>
      </c>
      <c r="I165" s="153"/>
      <c r="L165" s="149"/>
      <c r="M165" s="154"/>
      <c r="T165" s="155"/>
      <c r="AT165" s="151" t="s">
        <v>173</v>
      </c>
      <c r="AU165" s="151" t="s">
        <v>88</v>
      </c>
      <c r="AV165" s="12" t="s">
        <v>23</v>
      </c>
      <c r="AW165" s="12" t="s">
        <v>39</v>
      </c>
      <c r="AX165" s="12" t="s">
        <v>80</v>
      </c>
      <c r="AY165" s="151" t="s">
        <v>163</v>
      </c>
    </row>
    <row r="166" spans="2:65" s="13" customFormat="1" ht="11.25">
      <c r="B166" s="156"/>
      <c r="D166" s="150" t="s">
        <v>173</v>
      </c>
      <c r="E166" s="157" t="s">
        <v>34</v>
      </c>
      <c r="F166" s="158" t="s">
        <v>892</v>
      </c>
      <c r="H166" s="159">
        <v>34</v>
      </c>
      <c r="I166" s="160"/>
      <c r="L166" s="156"/>
      <c r="M166" s="161"/>
      <c r="T166" s="162"/>
      <c r="AT166" s="157" t="s">
        <v>173</v>
      </c>
      <c r="AU166" s="157" t="s">
        <v>88</v>
      </c>
      <c r="AV166" s="13" t="s">
        <v>88</v>
      </c>
      <c r="AW166" s="13" t="s">
        <v>39</v>
      </c>
      <c r="AX166" s="13" t="s">
        <v>23</v>
      </c>
      <c r="AY166" s="157" t="s">
        <v>163</v>
      </c>
    </row>
    <row r="167" spans="2:65" s="1" customFormat="1" ht="16.5" customHeight="1">
      <c r="B167" s="33"/>
      <c r="C167" s="170" t="s">
        <v>320</v>
      </c>
      <c r="D167" s="170" t="s">
        <v>309</v>
      </c>
      <c r="E167" s="171" t="s">
        <v>893</v>
      </c>
      <c r="F167" s="172" t="s">
        <v>894</v>
      </c>
      <c r="G167" s="173" t="s">
        <v>373</v>
      </c>
      <c r="H167" s="174">
        <v>34</v>
      </c>
      <c r="I167" s="175"/>
      <c r="J167" s="176">
        <f>ROUND(I167*H167,2)</f>
        <v>0</v>
      </c>
      <c r="K167" s="172" t="s">
        <v>34</v>
      </c>
      <c r="L167" s="177"/>
      <c r="M167" s="178" t="s">
        <v>34</v>
      </c>
      <c r="N167" s="179" t="s">
        <v>51</v>
      </c>
      <c r="P167" s="141">
        <f>O167*H167</f>
        <v>0</v>
      </c>
      <c r="Q167" s="141">
        <v>7.7999999999999999E-4</v>
      </c>
      <c r="R167" s="141">
        <f>Q167*H167</f>
        <v>2.6519999999999998E-2</v>
      </c>
      <c r="S167" s="141">
        <v>0</v>
      </c>
      <c r="T167" s="142">
        <f>S167*H167</f>
        <v>0</v>
      </c>
      <c r="AR167" s="143" t="s">
        <v>421</v>
      </c>
      <c r="AT167" s="143" t="s">
        <v>309</v>
      </c>
      <c r="AU167" s="143" t="s">
        <v>88</v>
      </c>
      <c r="AY167" s="17" t="s">
        <v>163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23</v>
      </c>
      <c r="BK167" s="144">
        <f>ROUND(I167*H167,2)</f>
        <v>0</v>
      </c>
      <c r="BL167" s="17" t="s">
        <v>320</v>
      </c>
      <c r="BM167" s="143" t="s">
        <v>895</v>
      </c>
    </row>
    <row r="168" spans="2:65" s="12" customFormat="1" ht="11.25">
      <c r="B168" s="149"/>
      <c r="D168" s="150" t="s">
        <v>173</v>
      </c>
      <c r="E168" s="151" t="s">
        <v>34</v>
      </c>
      <c r="F168" s="152" t="s">
        <v>896</v>
      </c>
      <c r="H168" s="151" t="s">
        <v>34</v>
      </c>
      <c r="I168" s="153"/>
      <c r="L168" s="149"/>
      <c r="M168" s="154"/>
      <c r="T168" s="155"/>
      <c r="AT168" s="151" t="s">
        <v>173</v>
      </c>
      <c r="AU168" s="151" t="s">
        <v>88</v>
      </c>
      <c r="AV168" s="12" t="s">
        <v>23</v>
      </c>
      <c r="AW168" s="12" t="s">
        <v>39</v>
      </c>
      <c r="AX168" s="12" t="s">
        <v>80</v>
      </c>
      <c r="AY168" s="151" t="s">
        <v>163</v>
      </c>
    </row>
    <row r="169" spans="2:65" s="13" customFormat="1" ht="11.25">
      <c r="B169" s="156"/>
      <c r="D169" s="150" t="s">
        <v>173</v>
      </c>
      <c r="E169" s="157" t="s">
        <v>34</v>
      </c>
      <c r="F169" s="158" t="s">
        <v>434</v>
      </c>
      <c r="H169" s="159">
        <v>34</v>
      </c>
      <c r="I169" s="160"/>
      <c r="L169" s="156"/>
      <c r="M169" s="161"/>
      <c r="T169" s="162"/>
      <c r="AT169" s="157" t="s">
        <v>173</v>
      </c>
      <c r="AU169" s="157" t="s">
        <v>88</v>
      </c>
      <c r="AV169" s="13" t="s">
        <v>88</v>
      </c>
      <c r="AW169" s="13" t="s">
        <v>39</v>
      </c>
      <c r="AX169" s="13" t="s">
        <v>23</v>
      </c>
      <c r="AY169" s="157" t="s">
        <v>163</v>
      </c>
    </row>
    <row r="170" spans="2:65" s="1" customFormat="1" ht="24.2" customHeight="1">
      <c r="B170" s="33"/>
      <c r="C170" s="132" t="s">
        <v>325</v>
      </c>
      <c r="D170" s="132" t="s">
        <v>165</v>
      </c>
      <c r="E170" s="133" t="s">
        <v>897</v>
      </c>
      <c r="F170" s="134" t="s">
        <v>898</v>
      </c>
      <c r="G170" s="135" t="s">
        <v>258</v>
      </c>
      <c r="H170" s="136">
        <v>2.7E-2</v>
      </c>
      <c r="I170" s="137"/>
      <c r="J170" s="138">
        <f>ROUND(I170*H170,2)</f>
        <v>0</v>
      </c>
      <c r="K170" s="134" t="s">
        <v>169</v>
      </c>
      <c r="L170" s="33"/>
      <c r="M170" s="139" t="s">
        <v>34</v>
      </c>
      <c r="N170" s="140" t="s">
        <v>51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320</v>
      </c>
      <c r="AT170" s="143" t="s">
        <v>165</v>
      </c>
      <c r="AU170" s="143" t="s">
        <v>88</v>
      </c>
      <c r="AY170" s="17" t="s">
        <v>163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23</v>
      </c>
      <c r="BK170" s="144">
        <f>ROUND(I170*H170,2)</f>
        <v>0</v>
      </c>
      <c r="BL170" s="17" t="s">
        <v>320</v>
      </c>
      <c r="BM170" s="143" t="s">
        <v>899</v>
      </c>
    </row>
    <row r="171" spans="2:65" s="1" customFormat="1" ht="11.25">
      <c r="B171" s="33"/>
      <c r="D171" s="145" t="s">
        <v>171</v>
      </c>
      <c r="F171" s="146" t="s">
        <v>900</v>
      </c>
      <c r="I171" s="147"/>
      <c r="L171" s="33"/>
      <c r="M171" s="180"/>
      <c r="N171" s="181"/>
      <c r="O171" s="181"/>
      <c r="P171" s="181"/>
      <c r="Q171" s="181"/>
      <c r="R171" s="181"/>
      <c r="S171" s="181"/>
      <c r="T171" s="182"/>
      <c r="AT171" s="17" t="s">
        <v>171</v>
      </c>
      <c r="AU171" s="17" t="s">
        <v>88</v>
      </c>
    </row>
    <row r="172" spans="2:65" s="1" customFormat="1" ht="6.95" customHeight="1">
      <c r="B172" s="42"/>
      <c r="C172" s="43"/>
      <c r="D172" s="43"/>
      <c r="E172" s="43"/>
      <c r="F172" s="43"/>
      <c r="G172" s="43"/>
      <c r="H172" s="43"/>
      <c r="I172" s="43"/>
      <c r="J172" s="43"/>
      <c r="K172" s="43"/>
      <c r="L172" s="33"/>
    </row>
  </sheetData>
  <sheetProtection algorithmName="SHA-512" hashValue="JasBHMU+T4J45gru8uBeyQC8nhlUMfejiEWB05b3GTUGKb8Gmu4xn7HB7nmFG+oZTgUe1oCr0iZhmJQzI3vViQ==" saltValue="H458kJP1sglOWjLGKODDLPpv6Wb7NN8DyUe5TUIrEmmSvaSqw4ECkNb4xj4ulEGKJCZdqzQtGug24vdcM+d7hQ==" spinCount="100000" sheet="1" objects="1" scenarios="1" formatColumns="0" formatRows="0" autoFilter="0"/>
  <autoFilter ref="C97:K171" xr:uid="{00000000-0009-0000-0000-000002000000}"/>
  <mergeCells count="15">
    <mergeCell ref="E84:H84"/>
    <mergeCell ref="E88:H88"/>
    <mergeCell ref="E86:H86"/>
    <mergeCell ref="E90:H90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02" r:id="rId1" xr:uid="{00000000-0004-0000-0200-000000000000}"/>
    <hyperlink ref="F106" r:id="rId2" xr:uid="{00000000-0004-0000-0200-000001000000}"/>
    <hyperlink ref="F114" r:id="rId3" xr:uid="{00000000-0004-0000-0200-000002000000}"/>
    <hyperlink ref="F123" r:id="rId4" xr:uid="{00000000-0004-0000-0200-000003000000}"/>
    <hyperlink ref="F129" r:id="rId5" xr:uid="{00000000-0004-0000-0200-000004000000}"/>
    <hyperlink ref="F134" r:id="rId6" xr:uid="{00000000-0004-0000-0200-000005000000}"/>
    <hyperlink ref="F139" r:id="rId7" xr:uid="{00000000-0004-0000-0200-000006000000}"/>
    <hyperlink ref="F143" r:id="rId8" xr:uid="{00000000-0004-0000-0200-000007000000}"/>
    <hyperlink ref="F148" r:id="rId9" xr:uid="{00000000-0004-0000-0200-000008000000}"/>
    <hyperlink ref="F153" r:id="rId10" xr:uid="{00000000-0004-0000-0200-000009000000}"/>
    <hyperlink ref="F158" r:id="rId11" xr:uid="{00000000-0004-0000-0200-00000A000000}"/>
    <hyperlink ref="F160" r:id="rId12" xr:uid="{00000000-0004-0000-0200-00000B000000}"/>
    <hyperlink ref="F164" r:id="rId13" xr:uid="{00000000-0004-0000-0200-00000C000000}"/>
    <hyperlink ref="F171" r:id="rId14" xr:uid="{00000000-0004-0000-02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107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>
      <c r="B4" s="20"/>
      <c r="D4" s="21" t="s">
        <v>119</v>
      </c>
      <c r="L4" s="20"/>
      <c r="M4" s="91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Město Šternberk - Chodníky Krakořice</v>
      </c>
      <c r="F7" s="308"/>
      <c r="G7" s="308"/>
      <c r="H7" s="308"/>
      <c r="L7" s="20"/>
    </row>
    <row r="8" spans="2:46" ht="12.75">
      <c r="B8" s="20"/>
      <c r="D8" s="27" t="s">
        <v>120</v>
      </c>
      <c r="L8" s="20"/>
    </row>
    <row r="9" spans="2:46" ht="16.5" customHeight="1">
      <c r="B9" s="20"/>
      <c r="E9" s="307" t="s">
        <v>121</v>
      </c>
      <c r="F9" s="277"/>
      <c r="G9" s="277"/>
      <c r="H9" s="277"/>
      <c r="L9" s="20"/>
    </row>
    <row r="10" spans="2:46" ht="12" customHeight="1">
      <c r="B10" s="20"/>
      <c r="D10" s="27" t="s">
        <v>122</v>
      </c>
      <c r="L10" s="20"/>
    </row>
    <row r="11" spans="2:46" s="1" customFormat="1" ht="16.5" customHeight="1">
      <c r="B11" s="33"/>
      <c r="E11" s="305" t="s">
        <v>123</v>
      </c>
      <c r="F11" s="309"/>
      <c r="G11" s="309"/>
      <c r="H11" s="309"/>
      <c r="L11" s="33"/>
    </row>
    <row r="12" spans="2:46" s="1" customFormat="1" ht="12" customHeight="1">
      <c r="B12" s="33"/>
      <c r="D12" s="27" t="s">
        <v>901</v>
      </c>
      <c r="L12" s="33"/>
    </row>
    <row r="13" spans="2:46" s="1" customFormat="1" ht="16.5" customHeight="1">
      <c r="B13" s="33"/>
      <c r="E13" s="270" t="s">
        <v>902</v>
      </c>
      <c r="F13" s="309"/>
      <c r="G13" s="309"/>
      <c r="H13" s="309"/>
      <c r="L13" s="33"/>
    </row>
    <row r="14" spans="2:46" s="1" customFormat="1" ht="11.25">
      <c r="B14" s="33"/>
      <c r="L14" s="33"/>
    </row>
    <row r="15" spans="2:46" s="1" customFormat="1" ht="12" customHeight="1">
      <c r="B15" s="33"/>
      <c r="D15" s="27" t="s">
        <v>19</v>
      </c>
      <c r="F15" s="25" t="s">
        <v>34</v>
      </c>
      <c r="I15" s="27" t="s">
        <v>21</v>
      </c>
      <c r="J15" s="25" t="s">
        <v>34</v>
      </c>
      <c r="L15" s="33"/>
    </row>
    <row r="16" spans="2:46" s="1" customFormat="1" ht="12" customHeight="1">
      <c r="B16" s="33"/>
      <c r="D16" s="27" t="s">
        <v>24</v>
      </c>
      <c r="F16" s="25" t="s">
        <v>25</v>
      </c>
      <c r="I16" s="27" t="s">
        <v>26</v>
      </c>
      <c r="J16" s="50" t="str">
        <f>'Rekapitulace stavby'!AN8</f>
        <v>16. 10. 2023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7" t="s">
        <v>32</v>
      </c>
      <c r="I18" s="27" t="s">
        <v>33</v>
      </c>
      <c r="J18" s="25" t="s">
        <v>34</v>
      </c>
      <c r="L18" s="33"/>
    </row>
    <row r="19" spans="2:12" s="1" customFormat="1" ht="18" customHeight="1">
      <c r="B19" s="33"/>
      <c r="E19" s="25" t="s">
        <v>35</v>
      </c>
      <c r="I19" s="27" t="s">
        <v>36</v>
      </c>
      <c r="J19" s="25" t="s">
        <v>34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7" t="s">
        <v>37</v>
      </c>
      <c r="I21" s="27" t="s">
        <v>33</v>
      </c>
      <c r="J21" s="28" t="str">
        <f>'Rekapitulace stavby'!AN13</f>
        <v>Vyplň údaj</v>
      </c>
      <c r="L21" s="33"/>
    </row>
    <row r="22" spans="2:12" s="1" customFormat="1" ht="18" customHeight="1">
      <c r="B22" s="33"/>
      <c r="E22" s="310" t="str">
        <f>'Rekapitulace stavby'!E14</f>
        <v>Vyplň údaj</v>
      </c>
      <c r="F22" s="276"/>
      <c r="G22" s="276"/>
      <c r="H22" s="276"/>
      <c r="I22" s="27" t="s">
        <v>36</v>
      </c>
      <c r="J22" s="28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7" t="s">
        <v>40</v>
      </c>
      <c r="I24" s="27" t="s">
        <v>33</v>
      </c>
      <c r="J24" s="25" t="s">
        <v>34</v>
      </c>
      <c r="L24" s="33"/>
    </row>
    <row r="25" spans="2:12" s="1" customFormat="1" ht="18" customHeight="1">
      <c r="B25" s="33"/>
      <c r="E25" s="25" t="s">
        <v>41</v>
      </c>
      <c r="I25" s="27" t="s">
        <v>36</v>
      </c>
      <c r="J25" s="25" t="s">
        <v>34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7" t="s">
        <v>42</v>
      </c>
      <c r="I27" s="27" t="s">
        <v>33</v>
      </c>
      <c r="J27" s="25" t="s">
        <v>34</v>
      </c>
      <c r="L27" s="33"/>
    </row>
    <row r="28" spans="2:12" s="1" customFormat="1" ht="18" customHeight="1">
      <c r="B28" s="33"/>
      <c r="E28" s="25" t="s">
        <v>43</v>
      </c>
      <c r="I28" s="27" t="s">
        <v>36</v>
      </c>
      <c r="J28" s="25" t="s">
        <v>34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7" t="s">
        <v>44</v>
      </c>
      <c r="L30" s="33"/>
    </row>
    <row r="31" spans="2:12" s="7" customFormat="1" ht="47.25" customHeight="1">
      <c r="B31" s="92"/>
      <c r="E31" s="281" t="s">
        <v>126</v>
      </c>
      <c r="F31" s="281"/>
      <c r="G31" s="281"/>
      <c r="H31" s="281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46</v>
      </c>
      <c r="J34" s="64">
        <f>ROUND(J92,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48</v>
      </c>
      <c r="I36" s="36" t="s">
        <v>47</v>
      </c>
      <c r="J36" s="36" t="s">
        <v>49</v>
      </c>
      <c r="L36" s="33"/>
    </row>
    <row r="37" spans="2:12" s="1" customFormat="1" ht="14.45" customHeight="1">
      <c r="B37" s="33"/>
      <c r="D37" s="53" t="s">
        <v>50</v>
      </c>
      <c r="E37" s="27" t="s">
        <v>51</v>
      </c>
      <c r="F37" s="83">
        <f>ROUND((SUM(BE92:BE99)),  2)</f>
        <v>0</v>
      </c>
      <c r="I37" s="94">
        <v>0.21</v>
      </c>
      <c r="J37" s="83">
        <f>ROUND(((SUM(BE92:BE99))*I37),  2)</f>
        <v>0</v>
      </c>
      <c r="L37" s="33"/>
    </row>
    <row r="38" spans="2:12" s="1" customFormat="1" ht="14.45" customHeight="1">
      <c r="B38" s="33"/>
      <c r="E38" s="27" t="s">
        <v>52</v>
      </c>
      <c r="F38" s="83">
        <f>ROUND((SUM(BF92:BF99)),  2)</f>
        <v>0</v>
      </c>
      <c r="I38" s="94">
        <v>0.15</v>
      </c>
      <c r="J38" s="83">
        <f>ROUND(((SUM(BF92:BF99))*I38),  2)</f>
        <v>0</v>
      </c>
      <c r="L38" s="33"/>
    </row>
    <row r="39" spans="2:12" s="1" customFormat="1" ht="14.45" hidden="1" customHeight="1">
      <c r="B39" s="33"/>
      <c r="E39" s="27" t="s">
        <v>53</v>
      </c>
      <c r="F39" s="83">
        <f>ROUND((SUM(BG92:BG99)),  2)</f>
        <v>0</v>
      </c>
      <c r="I39" s="94">
        <v>0.21</v>
      </c>
      <c r="J39" s="83">
        <f>0</f>
        <v>0</v>
      </c>
      <c r="L39" s="33"/>
    </row>
    <row r="40" spans="2:12" s="1" customFormat="1" ht="14.45" hidden="1" customHeight="1">
      <c r="B40" s="33"/>
      <c r="E40" s="27" t="s">
        <v>54</v>
      </c>
      <c r="F40" s="83">
        <f>ROUND((SUM(BH92:BH99)),  2)</f>
        <v>0</v>
      </c>
      <c r="I40" s="94">
        <v>0.15</v>
      </c>
      <c r="J40" s="83">
        <f>0</f>
        <v>0</v>
      </c>
      <c r="L40" s="33"/>
    </row>
    <row r="41" spans="2:12" s="1" customFormat="1" ht="14.45" hidden="1" customHeight="1">
      <c r="B41" s="33"/>
      <c r="E41" s="27" t="s">
        <v>55</v>
      </c>
      <c r="F41" s="83">
        <f>ROUND((SUM(BI92:BI99)),  2)</f>
        <v>0</v>
      </c>
      <c r="I41" s="94">
        <v>0</v>
      </c>
      <c r="J41" s="83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56</v>
      </c>
      <c r="E43" s="55"/>
      <c r="F43" s="55"/>
      <c r="G43" s="97" t="s">
        <v>57</v>
      </c>
      <c r="H43" s="98" t="s">
        <v>58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1" t="s">
        <v>127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7" t="s">
        <v>16</v>
      </c>
      <c r="L51" s="33"/>
    </row>
    <row r="52" spans="2:12" s="1" customFormat="1" ht="16.5" customHeight="1">
      <c r="B52" s="33"/>
      <c r="E52" s="307" t="str">
        <f>E7</f>
        <v>Město Šternberk - Chodníky Krakořice</v>
      </c>
      <c r="F52" s="308"/>
      <c r="G52" s="308"/>
      <c r="H52" s="308"/>
      <c r="L52" s="33"/>
    </row>
    <row r="53" spans="2:12" ht="12" customHeight="1">
      <c r="B53" s="20"/>
      <c r="C53" s="27" t="s">
        <v>120</v>
      </c>
      <c r="L53" s="20"/>
    </row>
    <row r="54" spans="2:12" ht="16.5" customHeight="1">
      <c r="B54" s="20"/>
      <c r="E54" s="307" t="s">
        <v>121</v>
      </c>
      <c r="F54" s="277"/>
      <c r="G54" s="277"/>
      <c r="H54" s="277"/>
      <c r="L54" s="20"/>
    </row>
    <row r="55" spans="2:12" ht="12" customHeight="1">
      <c r="B55" s="20"/>
      <c r="C55" s="27" t="s">
        <v>122</v>
      </c>
      <c r="L55" s="20"/>
    </row>
    <row r="56" spans="2:12" s="1" customFormat="1" ht="16.5" customHeight="1">
      <c r="B56" s="33"/>
      <c r="E56" s="305" t="s">
        <v>123</v>
      </c>
      <c r="F56" s="309"/>
      <c r="G56" s="309"/>
      <c r="H56" s="309"/>
      <c r="L56" s="33"/>
    </row>
    <row r="57" spans="2:12" s="1" customFormat="1" ht="12" customHeight="1">
      <c r="B57" s="33"/>
      <c r="C57" s="27" t="s">
        <v>901</v>
      </c>
      <c r="L57" s="33"/>
    </row>
    <row r="58" spans="2:12" s="1" customFormat="1" ht="16.5" customHeight="1">
      <c r="B58" s="33"/>
      <c r="E58" s="270" t="str">
        <f>E13</f>
        <v>ON.1 - Ostatní náklady</v>
      </c>
      <c r="F58" s="309"/>
      <c r="G58" s="309"/>
      <c r="H58" s="309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7" t="s">
        <v>24</v>
      </c>
      <c r="F60" s="25" t="str">
        <f>F16</f>
        <v>Krakořice</v>
      </c>
      <c r="I60" s="27" t="s">
        <v>26</v>
      </c>
      <c r="J60" s="50" t="str">
        <f>IF(J16="","",J16)</f>
        <v>16. 10. 2023</v>
      </c>
      <c r="L60" s="33"/>
    </row>
    <row r="61" spans="2:12" s="1" customFormat="1" ht="6.95" customHeight="1">
      <c r="B61" s="33"/>
      <c r="L61" s="33"/>
    </row>
    <row r="62" spans="2:12" s="1" customFormat="1" ht="40.15" customHeight="1">
      <c r="B62" s="33"/>
      <c r="C62" s="27" t="s">
        <v>32</v>
      </c>
      <c r="F62" s="25" t="str">
        <f>E19</f>
        <v>Město Šternberk,Horní náměstí 16,Šternberk</v>
      </c>
      <c r="I62" s="27" t="s">
        <v>40</v>
      </c>
      <c r="J62" s="31" t="str">
        <f>E25</f>
        <v>Printes-Atelier,s.r.o., Mostní 1876/11a, Přerov</v>
      </c>
      <c r="L62" s="33"/>
    </row>
    <row r="63" spans="2:12" s="1" customFormat="1" ht="15.2" customHeight="1">
      <c r="B63" s="33"/>
      <c r="C63" s="27" t="s">
        <v>37</v>
      </c>
      <c r="F63" s="25" t="str">
        <f>IF(E22="","",E22)</f>
        <v>Vyplň údaj</v>
      </c>
      <c r="I63" s="27" t="s">
        <v>42</v>
      </c>
      <c r="J63" s="31" t="str">
        <f>E28</f>
        <v>Kucek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128</v>
      </c>
      <c r="D65" s="95"/>
      <c r="E65" s="95"/>
      <c r="F65" s="95"/>
      <c r="G65" s="95"/>
      <c r="H65" s="95"/>
      <c r="I65" s="95"/>
      <c r="J65" s="102" t="s">
        <v>129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78</v>
      </c>
      <c r="J67" s="64">
        <f>J92</f>
        <v>0</v>
      </c>
      <c r="L67" s="33"/>
      <c r="AU67" s="17" t="s">
        <v>130</v>
      </c>
    </row>
    <row r="68" spans="2:47" s="8" customFormat="1" ht="24.95" customHeight="1">
      <c r="B68" s="104"/>
      <c r="D68" s="105" t="s">
        <v>903</v>
      </c>
      <c r="E68" s="106"/>
      <c r="F68" s="106"/>
      <c r="G68" s="106"/>
      <c r="H68" s="106"/>
      <c r="I68" s="106"/>
      <c r="J68" s="107">
        <f>J93</f>
        <v>0</v>
      </c>
      <c r="L68" s="104"/>
    </row>
    <row r="69" spans="2:47" s="1" customFormat="1" ht="21.75" customHeight="1">
      <c r="B69" s="33"/>
      <c r="L69" s="33"/>
    </row>
    <row r="70" spans="2:47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47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47" s="1" customFormat="1" ht="24.95" customHeight="1">
      <c r="B75" s="33"/>
      <c r="C75" s="21" t="s">
        <v>148</v>
      </c>
      <c r="L75" s="33"/>
    </row>
    <row r="76" spans="2:47" s="1" customFormat="1" ht="6.95" customHeight="1">
      <c r="B76" s="33"/>
      <c r="L76" s="33"/>
    </row>
    <row r="77" spans="2:47" s="1" customFormat="1" ht="12" customHeight="1">
      <c r="B77" s="33"/>
      <c r="C77" s="27" t="s">
        <v>16</v>
      </c>
      <c r="L77" s="33"/>
    </row>
    <row r="78" spans="2:47" s="1" customFormat="1" ht="16.5" customHeight="1">
      <c r="B78" s="33"/>
      <c r="E78" s="307" t="str">
        <f>E7</f>
        <v>Město Šternberk - Chodníky Krakořice</v>
      </c>
      <c r="F78" s="308"/>
      <c r="G78" s="308"/>
      <c r="H78" s="308"/>
      <c r="L78" s="33"/>
    </row>
    <row r="79" spans="2:47" ht="12" customHeight="1">
      <c r="B79" s="20"/>
      <c r="C79" s="27" t="s">
        <v>120</v>
      </c>
      <c r="L79" s="20"/>
    </row>
    <row r="80" spans="2:47" ht="16.5" customHeight="1">
      <c r="B80" s="20"/>
      <c r="E80" s="307" t="s">
        <v>121</v>
      </c>
      <c r="F80" s="277"/>
      <c r="G80" s="277"/>
      <c r="H80" s="277"/>
      <c r="L80" s="20"/>
    </row>
    <row r="81" spans="2:65" ht="12" customHeight="1">
      <c r="B81" s="20"/>
      <c r="C81" s="27" t="s">
        <v>122</v>
      </c>
      <c r="L81" s="20"/>
    </row>
    <row r="82" spans="2:65" s="1" customFormat="1" ht="16.5" customHeight="1">
      <c r="B82" s="33"/>
      <c r="E82" s="305" t="s">
        <v>123</v>
      </c>
      <c r="F82" s="309"/>
      <c r="G82" s="309"/>
      <c r="H82" s="309"/>
      <c r="L82" s="33"/>
    </row>
    <row r="83" spans="2:65" s="1" customFormat="1" ht="12" customHeight="1">
      <c r="B83" s="33"/>
      <c r="C83" s="27" t="s">
        <v>901</v>
      </c>
      <c r="L83" s="33"/>
    </row>
    <row r="84" spans="2:65" s="1" customFormat="1" ht="16.5" customHeight="1">
      <c r="B84" s="33"/>
      <c r="E84" s="270" t="str">
        <f>E13</f>
        <v>ON.1 - Ostatní náklady</v>
      </c>
      <c r="F84" s="309"/>
      <c r="G84" s="309"/>
      <c r="H84" s="309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7" t="s">
        <v>24</v>
      </c>
      <c r="F86" s="25" t="str">
        <f>F16</f>
        <v>Krakořice</v>
      </c>
      <c r="I86" s="27" t="s">
        <v>26</v>
      </c>
      <c r="J86" s="50" t="str">
        <f>IF(J16="","",J16)</f>
        <v>16. 10. 2023</v>
      </c>
      <c r="L86" s="33"/>
    </row>
    <row r="87" spans="2:65" s="1" customFormat="1" ht="6.95" customHeight="1">
      <c r="B87" s="33"/>
      <c r="L87" s="33"/>
    </row>
    <row r="88" spans="2:65" s="1" customFormat="1" ht="40.15" customHeight="1">
      <c r="B88" s="33"/>
      <c r="C88" s="27" t="s">
        <v>32</v>
      </c>
      <c r="F88" s="25" t="str">
        <f>E19</f>
        <v>Město Šternberk,Horní náměstí 16,Šternberk</v>
      </c>
      <c r="I88" s="27" t="s">
        <v>40</v>
      </c>
      <c r="J88" s="31" t="str">
        <f>E25</f>
        <v>Printes-Atelier,s.r.o., Mostní 1876/11a, Přerov</v>
      </c>
      <c r="L88" s="33"/>
    </row>
    <row r="89" spans="2:65" s="1" customFormat="1" ht="15.2" customHeight="1">
      <c r="B89" s="33"/>
      <c r="C89" s="27" t="s">
        <v>37</v>
      </c>
      <c r="F89" s="25" t="str">
        <f>IF(E22="","",E22)</f>
        <v>Vyplň údaj</v>
      </c>
      <c r="I89" s="27" t="s">
        <v>42</v>
      </c>
      <c r="J89" s="31" t="str">
        <f>E28</f>
        <v>Kucek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149</v>
      </c>
      <c r="D91" s="114" t="s">
        <v>65</v>
      </c>
      <c r="E91" s="114" t="s">
        <v>61</v>
      </c>
      <c r="F91" s="114" t="s">
        <v>62</v>
      </c>
      <c r="G91" s="114" t="s">
        <v>150</v>
      </c>
      <c r="H91" s="114" t="s">
        <v>151</v>
      </c>
      <c r="I91" s="114" t="s">
        <v>152</v>
      </c>
      <c r="J91" s="114" t="s">
        <v>129</v>
      </c>
      <c r="K91" s="115" t="s">
        <v>153</v>
      </c>
      <c r="L91" s="112"/>
      <c r="M91" s="57" t="s">
        <v>34</v>
      </c>
      <c r="N91" s="58" t="s">
        <v>50</v>
      </c>
      <c r="O91" s="58" t="s">
        <v>154</v>
      </c>
      <c r="P91" s="58" t="s">
        <v>155</v>
      </c>
      <c r="Q91" s="58" t="s">
        <v>156</v>
      </c>
      <c r="R91" s="58" t="s">
        <v>157</v>
      </c>
      <c r="S91" s="58" t="s">
        <v>158</v>
      </c>
      <c r="T91" s="59" t="s">
        <v>159</v>
      </c>
    </row>
    <row r="92" spans="2:65" s="1" customFormat="1" ht="22.9" customHeight="1">
      <c r="B92" s="33"/>
      <c r="C92" s="62" t="s">
        <v>160</v>
      </c>
      <c r="J92" s="116">
        <f>BK92</f>
        <v>0</v>
      </c>
      <c r="L92" s="33"/>
      <c r="M92" s="60"/>
      <c r="N92" s="51"/>
      <c r="O92" s="51"/>
      <c r="P92" s="117">
        <f>P93</f>
        <v>0</v>
      </c>
      <c r="Q92" s="51"/>
      <c r="R92" s="117">
        <f>R93</f>
        <v>0</v>
      </c>
      <c r="S92" s="51"/>
      <c r="T92" s="118">
        <f>T93</f>
        <v>0</v>
      </c>
      <c r="AT92" s="17" t="s">
        <v>79</v>
      </c>
      <c r="AU92" s="17" t="s">
        <v>130</v>
      </c>
      <c r="BK92" s="119">
        <f>BK93</f>
        <v>0</v>
      </c>
    </row>
    <row r="93" spans="2:65" s="11" customFormat="1" ht="25.9" customHeight="1">
      <c r="B93" s="120"/>
      <c r="D93" s="121" t="s">
        <v>79</v>
      </c>
      <c r="E93" s="122" t="s">
        <v>904</v>
      </c>
      <c r="F93" s="122" t="s">
        <v>105</v>
      </c>
      <c r="I93" s="123"/>
      <c r="J93" s="124">
        <f>BK93</f>
        <v>0</v>
      </c>
      <c r="L93" s="120"/>
      <c r="M93" s="125"/>
      <c r="P93" s="126">
        <f>SUM(P94:P99)</f>
        <v>0</v>
      </c>
      <c r="R93" s="126">
        <f>SUM(R94:R99)</f>
        <v>0</v>
      </c>
      <c r="T93" s="127">
        <f>SUM(T94:T99)</f>
        <v>0</v>
      </c>
      <c r="AR93" s="121" t="s">
        <v>106</v>
      </c>
      <c r="AT93" s="128" t="s">
        <v>79</v>
      </c>
      <c r="AU93" s="128" t="s">
        <v>80</v>
      </c>
      <c r="AY93" s="121" t="s">
        <v>163</v>
      </c>
      <c r="BK93" s="129">
        <f>SUM(BK94:BK99)</f>
        <v>0</v>
      </c>
    </row>
    <row r="94" spans="2:65" s="1" customFormat="1" ht="24.2" customHeight="1">
      <c r="B94" s="33"/>
      <c r="C94" s="132" t="s">
        <v>23</v>
      </c>
      <c r="D94" s="132" t="s">
        <v>165</v>
      </c>
      <c r="E94" s="133" t="s">
        <v>905</v>
      </c>
      <c r="F94" s="134" t="s">
        <v>906</v>
      </c>
      <c r="G94" s="135" t="s">
        <v>907</v>
      </c>
      <c r="H94" s="136">
        <v>1</v>
      </c>
      <c r="I94" s="137"/>
      <c r="J94" s="138">
        <f>ROUND(I94*H94,2)</f>
        <v>0</v>
      </c>
      <c r="K94" s="134" t="s">
        <v>34</v>
      </c>
      <c r="L94" s="33"/>
      <c r="M94" s="139" t="s">
        <v>34</v>
      </c>
      <c r="N94" s="140" t="s">
        <v>51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908</v>
      </c>
      <c r="AT94" s="143" t="s">
        <v>165</v>
      </c>
      <c r="AU94" s="143" t="s">
        <v>23</v>
      </c>
      <c r="AY94" s="17" t="s">
        <v>163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23</v>
      </c>
      <c r="BK94" s="144">
        <f>ROUND(I94*H94,2)</f>
        <v>0</v>
      </c>
      <c r="BL94" s="17" t="s">
        <v>908</v>
      </c>
      <c r="BM94" s="143" t="s">
        <v>909</v>
      </c>
    </row>
    <row r="95" spans="2:65" s="13" customFormat="1" ht="11.25">
      <c r="B95" s="156"/>
      <c r="D95" s="150" t="s">
        <v>173</v>
      </c>
      <c r="E95" s="157" t="s">
        <v>34</v>
      </c>
      <c r="F95" s="158" t="s">
        <v>23</v>
      </c>
      <c r="H95" s="159">
        <v>1</v>
      </c>
      <c r="I95" s="160"/>
      <c r="L95" s="156"/>
      <c r="M95" s="161"/>
      <c r="T95" s="162"/>
      <c r="AT95" s="157" t="s">
        <v>173</v>
      </c>
      <c r="AU95" s="157" t="s">
        <v>23</v>
      </c>
      <c r="AV95" s="13" t="s">
        <v>88</v>
      </c>
      <c r="AW95" s="13" t="s">
        <v>39</v>
      </c>
      <c r="AX95" s="13" t="s">
        <v>80</v>
      </c>
      <c r="AY95" s="157" t="s">
        <v>163</v>
      </c>
    </row>
    <row r="96" spans="2:65" s="14" customFormat="1" ht="11.25">
      <c r="B96" s="163"/>
      <c r="D96" s="150" t="s">
        <v>173</v>
      </c>
      <c r="E96" s="164" t="s">
        <v>34</v>
      </c>
      <c r="F96" s="165" t="s">
        <v>182</v>
      </c>
      <c r="H96" s="166">
        <v>1</v>
      </c>
      <c r="I96" s="167"/>
      <c r="L96" s="163"/>
      <c r="M96" s="168"/>
      <c r="T96" s="169"/>
      <c r="AT96" s="164" t="s">
        <v>173</v>
      </c>
      <c r="AU96" s="164" t="s">
        <v>23</v>
      </c>
      <c r="AV96" s="14" t="s">
        <v>106</v>
      </c>
      <c r="AW96" s="14" t="s">
        <v>39</v>
      </c>
      <c r="AX96" s="14" t="s">
        <v>23</v>
      </c>
      <c r="AY96" s="164" t="s">
        <v>163</v>
      </c>
    </row>
    <row r="97" spans="2:65" s="1" customFormat="1" ht="21.75" customHeight="1">
      <c r="B97" s="33"/>
      <c r="C97" s="132" t="s">
        <v>88</v>
      </c>
      <c r="D97" s="132" t="s">
        <v>165</v>
      </c>
      <c r="E97" s="133" t="s">
        <v>910</v>
      </c>
      <c r="F97" s="134" t="s">
        <v>911</v>
      </c>
      <c r="G97" s="135" t="s">
        <v>907</v>
      </c>
      <c r="H97" s="136">
        <v>1</v>
      </c>
      <c r="I97" s="137"/>
      <c r="J97" s="138">
        <f>ROUND(I97*H97,2)</f>
        <v>0</v>
      </c>
      <c r="K97" s="134" t="s">
        <v>34</v>
      </c>
      <c r="L97" s="33"/>
      <c r="M97" s="139" t="s">
        <v>34</v>
      </c>
      <c r="N97" s="140" t="s">
        <v>51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908</v>
      </c>
      <c r="AT97" s="143" t="s">
        <v>165</v>
      </c>
      <c r="AU97" s="143" t="s">
        <v>23</v>
      </c>
      <c r="AY97" s="17" t="s">
        <v>163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23</v>
      </c>
      <c r="BK97" s="144">
        <f>ROUND(I97*H97,2)</f>
        <v>0</v>
      </c>
      <c r="BL97" s="17" t="s">
        <v>908</v>
      </c>
      <c r="BM97" s="143" t="s">
        <v>912</v>
      </c>
    </row>
    <row r="98" spans="2:65" s="13" customFormat="1" ht="11.25">
      <c r="B98" s="156"/>
      <c r="D98" s="150" t="s">
        <v>173</v>
      </c>
      <c r="E98" s="157" t="s">
        <v>34</v>
      </c>
      <c r="F98" s="158" t="s">
        <v>23</v>
      </c>
      <c r="H98" s="159">
        <v>1</v>
      </c>
      <c r="I98" s="160"/>
      <c r="L98" s="156"/>
      <c r="M98" s="161"/>
      <c r="T98" s="162"/>
      <c r="AT98" s="157" t="s">
        <v>173</v>
      </c>
      <c r="AU98" s="157" t="s">
        <v>23</v>
      </c>
      <c r="AV98" s="13" t="s">
        <v>88</v>
      </c>
      <c r="AW98" s="13" t="s">
        <v>39</v>
      </c>
      <c r="AX98" s="13" t="s">
        <v>80</v>
      </c>
      <c r="AY98" s="157" t="s">
        <v>163</v>
      </c>
    </row>
    <row r="99" spans="2:65" s="14" customFormat="1" ht="11.25">
      <c r="B99" s="163"/>
      <c r="D99" s="150" t="s">
        <v>173</v>
      </c>
      <c r="E99" s="164" t="s">
        <v>34</v>
      </c>
      <c r="F99" s="165" t="s">
        <v>182</v>
      </c>
      <c r="H99" s="166">
        <v>1</v>
      </c>
      <c r="I99" s="167"/>
      <c r="L99" s="163"/>
      <c r="M99" s="183"/>
      <c r="N99" s="184"/>
      <c r="O99" s="184"/>
      <c r="P99" s="184"/>
      <c r="Q99" s="184"/>
      <c r="R99" s="184"/>
      <c r="S99" s="184"/>
      <c r="T99" s="185"/>
      <c r="AT99" s="164" t="s">
        <v>173</v>
      </c>
      <c r="AU99" s="164" t="s">
        <v>23</v>
      </c>
      <c r="AV99" s="14" t="s">
        <v>106</v>
      </c>
      <c r="AW99" s="14" t="s">
        <v>39</v>
      </c>
      <c r="AX99" s="14" t="s">
        <v>23</v>
      </c>
      <c r="AY99" s="164" t="s">
        <v>163</v>
      </c>
    </row>
    <row r="100" spans="2:65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3"/>
    </row>
  </sheetData>
  <sheetProtection algorithmName="SHA-512" hashValue="exmmFlcRhEsjgAfboFItJbXWbz9DSNdYDl05H0RvVioXBjx+CS/pEtPUoQCj+4XHufoz4djy7R3WwWTdy6CbgA==" saltValue="/fcZLfLc8nlHuV3XeAa5MXXpPyCgGKfeTRYVxfna+eVfvI/NKMex9wN6J5LhEWPaz/q4unCya7s/WSpr/UFBYA==" spinCount="100000" sheet="1" objects="1" scenarios="1" formatColumns="0" formatRows="0" autoFilter="0"/>
  <autoFilter ref="C91:K99" xr:uid="{00000000-0009-0000-0000-000003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110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>
      <c r="B4" s="20"/>
      <c r="D4" s="21" t="s">
        <v>119</v>
      </c>
      <c r="L4" s="20"/>
      <c r="M4" s="91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Město Šternberk - Chodníky Krakořice</v>
      </c>
      <c r="F7" s="308"/>
      <c r="G7" s="308"/>
      <c r="H7" s="308"/>
      <c r="L7" s="20"/>
    </row>
    <row r="8" spans="2:46" ht="12.75">
      <c r="B8" s="20"/>
      <c r="D8" s="27" t="s">
        <v>120</v>
      </c>
      <c r="L8" s="20"/>
    </row>
    <row r="9" spans="2:46" ht="16.5" customHeight="1">
      <c r="B9" s="20"/>
      <c r="E9" s="307" t="s">
        <v>121</v>
      </c>
      <c r="F9" s="277"/>
      <c r="G9" s="277"/>
      <c r="H9" s="277"/>
      <c r="L9" s="20"/>
    </row>
    <row r="10" spans="2:46" ht="12" customHeight="1">
      <c r="B10" s="20"/>
      <c r="D10" s="27" t="s">
        <v>122</v>
      </c>
      <c r="L10" s="20"/>
    </row>
    <row r="11" spans="2:46" s="1" customFormat="1" ht="16.5" customHeight="1">
      <c r="B11" s="33"/>
      <c r="E11" s="305" t="s">
        <v>123</v>
      </c>
      <c r="F11" s="309"/>
      <c r="G11" s="309"/>
      <c r="H11" s="309"/>
      <c r="L11" s="33"/>
    </row>
    <row r="12" spans="2:46" s="1" customFormat="1" ht="12" customHeight="1">
      <c r="B12" s="33"/>
      <c r="D12" s="27" t="s">
        <v>901</v>
      </c>
      <c r="L12" s="33"/>
    </row>
    <row r="13" spans="2:46" s="1" customFormat="1" ht="16.5" customHeight="1">
      <c r="B13" s="33"/>
      <c r="E13" s="270" t="s">
        <v>913</v>
      </c>
      <c r="F13" s="309"/>
      <c r="G13" s="309"/>
      <c r="H13" s="309"/>
      <c r="L13" s="33"/>
    </row>
    <row r="14" spans="2:46" s="1" customFormat="1" ht="11.25">
      <c r="B14" s="33"/>
      <c r="L14" s="33"/>
    </row>
    <row r="15" spans="2:46" s="1" customFormat="1" ht="12" customHeight="1">
      <c r="B15" s="33"/>
      <c r="D15" s="27" t="s">
        <v>19</v>
      </c>
      <c r="F15" s="25" t="s">
        <v>34</v>
      </c>
      <c r="I15" s="27" t="s">
        <v>21</v>
      </c>
      <c r="J15" s="25" t="s">
        <v>34</v>
      </c>
      <c r="L15" s="33"/>
    </row>
    <row r="16" spans="2:46" s="1" customFormat="1" ht="12" customHeight="1">
      <c r="B16" s="33"/>
      <c r="D16" s="27" t="s">
        <v>24</v>
      </c>
      <c r="F16" s="25" t="s">
        <v>25</v>
      </c>
      <c r="I16" s="27" t="s">
        <v>26</v>
      </c>
      <c r="J16" s="50" t="str">
        <f>'Rekapitulace stavby'!AN8</f>
        <v>16. 10. 2023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7" t="s">
        <v>32</v>
      </c>
      <c r="I18" s="27" t="s">
        <v>33</v>
      </c>
      <c r="J18" s="25" t="s">
        <v>34</v>
      </c>
      <c r="L18" s="33"/>
    </row>
    <row r="19" spans="2:12" s="1" customFormat="1" ht="18" customHeight="1">
      <c r="B19" s="33"/>
      <c r="E19" s="25" t="s">
        <v>35</v>
      </c>
      <c r="I19" s="27" t="s">
        <v>36</v>
      </c>
      <c r="J19" s="25" t="s">
        <v>34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7" t="s">
        <v>37</v>
      </c>
      <c r="I21" s="27" t="s">
        <v>33</v>
      </c>
      <c r="J21" s="28" t="str">
        <f>'Rekapitulace stavby'!AN13</f>
        <v>Vyplň údaj</v>
      </c>
      <c r="L21" s="33"/>
    </row>
    <row r="22" spans="2:12" s="1" customFormat="1" ht="18" customHeight="1">
      <c r="B22" s="33"/>
      <c r="E22" s="310" t="str">
        <f>'Rekapitulace stavby'!E14</f>
        <v>Vyplň údaj</v>
      </c>
      <c r="F22" s="276"/>
      <c r="G22" s="276"/>
      <c r="H22" s="276"/>
      <c r="I22" s="27" t="s">
        <v>36</v>
      </c>
      <c r="J22" s="28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7" t="s">
        <v>40</v>
      </c>
      <c r="I24" s="27" t="s">
        <v>33</v>
      </c>
      <c r="J24" s="25" t="s">
        <v>34</v>
      </c>
      <c r="L24" s="33"/>
    </row>
    <row r="25" spans="2:12" s="1" customFormat="1" ht="18" customHeight="1">
      <c r="B25" s="33"/>
      <c r="E25" s="25" t="s">
        <v>41</v>
      </c>
      <c r="I25" s="27" t="s">
        <v>36</v>
      </c>
      <c r="J25" s="25" t="s">
        <v>34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7" t="s">
        <v>42</v>
      </c>
      <c r="I27" s="27" t="s">
        <v>33</v>
      </c>
      <c r="J27" s="25" t="s">
        <v>34</v>
      </c>
      <c r="L27" s="33"/>
    </row>
    <row r="28" spans="2:12" s="1" customFormat="1" ht="18" customHeight="1">
      <c r="B28" s="33"/>
      <c r="E28" s="25" t="s">
        <v>43</v>
      </c>
      <c r="I28" s="27" t="s">
        <v>36</v>
      </c>
      <c r="J28" s="25" t="s">
        <v>34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7" t="s">
        <v>44</v>
      </c>
      <c r="L30" s="33"/>
    </row>
    <row r="31" spans="2:12" s="7" customFormat="1" ht="47.25" customHeight="1">
      <c r="B31" s="92"/>
      <c r="E31" s="281" t="s">
        <v>126</v>
      </c>
      <c r="F31" s="281"/>
      <c r="G31" s="281"/>
      <c r="H31" s="281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46</v>
      </c>
      <c r="J34" s="64">
        <f>ROUND(J92,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48</v>
      </c>
      <c r="I36" s="36" t="s">
        <v>47</v>
      </c>
      <c r="J36" s="36" t="s">
        <v>49</v>
      </c>
      <c r="L36" s="33"/>
    </row>
    <row r="37" spans="2:12" s="1" customFormat="1" ht="14.45" customHeight="1">
      <c r="B37" s="33"/>
      <c r="D37" s="53" t="s">
        <v>50</v>
      </c>
      <c r="E37" s="27" t="s">
        <v>51</v>
      </c>
      <c r="F37" s="83">
        <f>ROUND((SUM(BE92:BE105)),  2)</f>
        <v>0</v>
      </c>
      <c r="I37" s="94">
        <v>0.21</v>
      </c>
      <c r="J37" s="83">
        <f>ROUND(((SUM(BE92:BE105))*I37),  2)</f>
        <v>0</v>
      </c>
      <c r="L37" s="33"/>
    </row>
    <row r="38" spans="2:12" s="1" customFormat="1" ht="14.45" customHeight="1">
      <c r="B38" s="33"/>
      <c r="E38" s="27" t="s">
        <v>52</v>
      </c>
      <c r="F38" s="83">
        <f>ROUND((SUM(BF92:BF105)),  2)</f>
        <v>0</v>
      </c>
      <c r="I38" s="94">
        <v>0.15</v>
      </c>
      <c r="J38" s="83">
        <f>ROUND(((SUM(BF92:BF105))*I38),  2)</f>
        <v>0</v>
      </c>
      <c r="L38" s="33"/>
    </row>
    <row r="39" spans="2:12" s="1" customFormat="1" ht="14.45" hidden="1" customHeight="1">
      <c r="B39" s="33"/>
      <c r="E39" s="27" t="s">
        <v>53</v>
      </c>
      <c r="F39" s="83">
        <f>ROUND((SUM(BG92:BG105)),  2)</f>
        <v>0</v>
      </c>
      <c r="I39" s="94">
        <v>0.21</v>
      </c>
      <c r="J39" s="83">
        <f>0</f>
        <v>0</v>
      </c>
      <c r="L39" s="33"/>
    </row>
    <row r="40" spans="2:12" s="1" customFormat="1" ht="14.45" hidden="1" customHeight="1">
      <c r="B40" s="33"/>
      <c r="E40" s="27" t="s">
        <v>54</v>
      </c>
      <c r="F40" s="83">
        <f>ROUND((SUM(BH92:BH105)),  2)</f>
        <v>0</v>
      </c>
      <c r="I40" s="94">
        <v>0.15</v>
      </c>
      <c r="J40" s="83">
        <f>0</f>
        <v>0</v>
      </c>
      <c r="L40" s="33"/>
    </row>
    <row r="41" spans="2:12" s="1" customFormat="1" ht="14.45" hidden="1" customHeight="1">
      <c r="B41" s="33"/>
      <c r="E41" s="27" t="s">
        <v>55</v>
      </c>
      <c r="F41" s="83">
        <f>ROUND((SUM(BI92:BI105)),  2)</f>
        <v>0</v>
      </c>
      <c r="I41" s="94">
        <v>0</v>
      </c>
      <c r="J41" s="83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56</v>
      </c>
      <c r="E43" s="55"/>
      <c r="F43" s="55"/>
      <c r="G43" s="97" t="s">
        <v>57</v>
      </c>
      <c r="H43" s="98" t="s">
        <v>58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1" t="s">
        <v>127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7" t="s">
        <v>16</v>
      </c>
      <c r="L51" s="33"/>
    </row>
    <row r="52" spans="2:12" s="1" customFormat="1" ht="16.5" customHeight="1">
      <c r="B52" s="33"/>
      <c r="E52" s="307" t="str">
        <f>E7</f>
        <v>Město Šternberk - Chodníky Krakořice</v>
      </c>
      <c r="F52" s="308"/>
      <c r="G52" s="308"/>
      <c r="H52" s="308"/>
      <c r="L52" s="33"/>
    </row>
    <row r="53" spans="2:12" ht="12" customHeight="1">
      <c r="B53" s="20"/>
      <c r="C53" s="27" t="s">
        <v>120</v>
      </c>
      <c r="L53" s="20"/>
    </row>
    <row r="54" spans="2:12" ht="16.5" customHeight="1">
      <c r="B54" s="20"/>
      <c r="E54" s="307" t="s">
        <v>121</v>
      </c>
      <c r="F54" s="277"/>
      <c r="G54" s="277"/>
      <c r="H54" s="277"/>
      <c r="L54" s="20"/>
    </row>
    <row r="55" spans="2:12" ht="12" customHeight="1">
      <c r="B55" s="20"/>
      <c r="C55" s="27" t="s">
        <v>122</v>
      </c>
      <c r="L55" s="20"/>
    </row>
    <row r="56" spans="2:12" s="1" customFormat="1" ht="16.5" customHeight="1">
      <c r="B56" s="33"/>
      <c r="E56" s="305" t="s">
        <v>123</v>
      </c>
      <c r="F56" s="309"/>
      <c r="G56" s="309"/>
      <c r="H56" s="309"/>
      <c r="L56" s="33"/>
    </row>
    <row r="57" spans="2:12" s="1" customFormat="1" ht="12" customHeight="1">
      <c r="B57" s="33"/>
      <c r="C57" s="27" t="s">
        <v>901</v>
      </c>
      <c r="L57" s="33"/>
    </row>
    <row r="58" spans="2:12" s="1" customFormat="1" ht="16.5" customHeight="1">
      <c r="B58" s="33"/>
      <c r="E58" s="270" t="str">
        <f>E13</f>
        <v>VRN.1 - Vedlejší rozpočtové náklady</v>
      </c>
      <c r="F58" s="309"/>
      <c r="G58" s="309"/>
      <c r="H58" s="309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7" t="s">
        <v>24</v>
      </c>
      <c r="F60" s="25" t="str">
        <f>F16</f>
        <v>Krakořice</v>
      </c>
      <c r="I60" s="27" t="s">
        <v>26</v>
      </c>
      <c r="J60" s="50" t="str">
        <f>IF(J16="","",J16)</f>
        <v>16. 10. 2023</v>
      </c>
      <c r="L60" s="33"/>
    </row>
    <row r="61" spans="2:12" s="1" customFormat="1" ht="6.95" customHeight="1">
      <c r="B61" s="33"/>
      <c r="L61" s="33"/>
    </row>
    <row r="62" spans="2:12" s="1" customFormat="1" ht="40.15" customHeight="1">
      <c r="B62" s="33"/>
      <c r="C62" s="27" t="s">
        <v>32</v>
      </c>
      <c r="F62" s="25" t="str">
        <f>E19</f>
        <v>Město Šternberk,Horní náměstí 16,Šternberk</v>
      </c>
      <c r="I62" s="27" t="s">
        <v>40</v>
      </c>
      <c r="J62" s="31" t="str">
        <f>E25</f>
        <v>Printes-Atelier,s.r.o., Mostní 1876/11a, Přerov</v>
      </c>
      <c r="L62" s="33"/>
    </row>
    <row r="63" spans="2:12" s="1" customFormat="1" ht="15.2" customHeight="1">
      <c r="B63" s="33"/>
      <c r="C63" s="27" t="s">
        <v>37</v>
      </c>
      <c r="F63" s="25" t="str">
        <f>IF(E22="","",E22)</f>
        <v>Vyplň údaj</v>
      </c>
      <c r="I63" s="27" t="s">
        <v>42</v>
      </c>
      <c r="J63" s="31" t="str">
        <f>E28</f>
        <v>Kucek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128</v>
      </c>
      <c r="D65" s="95"/>
      <c r="E65" s="95"/>
      <c r="F65" s="95"/>
      <c r="G65" s="95"/>
      <c r="H65" s="95"/>
      <c r="I65" s="95"/>
      <c r="J65" s="102" t="s">
        <v>129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78</v>
      </c>
      <c r="J67" s="64">
        <f>J92</f>
        <v>0</v>
      </c>
      <c r="L67" s="33"/>
      <c r="AU67" s="17" t="s">
        <v>130</v>
      </c>
    </row>
    <row r="68" spans="2:47" s="8" customFormat="1" ht="24.95" customHeight="1">
      <c r="B68" s="104"/>
      <c r="D68" s="105" t="s">
        <v>914</v>
      </c>
      <c r="E68" s="106"/>
      <c r="F68" s="106"/>
      <c r="G68" s="106"/>
      <c r="H68" s="106"/>
      <c r="I68" s="106"/>
      <c r="J68" s="107">
        <f>J93</f>
        <v>0</v>
      </c>
      <c r="L68" s="104"/>
    </row>
    <row r="69" spans="2:47" s="1" customFormat="1" ht="21.75" customHeight="1">
      <c r="B69" s="33"/>
      <c r="L69" s="33"/>
    </row>
    <row r="70" spans="2:47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47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47" s="1" customFormat="1" ht="24.95" customHeight="1">
      <c r="B75" s="33"/>
      <c r="C75" s="21" t="s">
        <v>148</v>
      </c>
      <c r="L75" s="33"/>
    </row>
    <row r="76" spans="2:47" s="1" customFormat="1" ht="6.95" customHeight="1">
      <c r="B76" s="33"/>
      <c r="L76" s="33"/>
    </row>
    <row r="77" spans="2:47" s="1" customFormat="1" ht="12" customHeight="1">
      <c r="B77" s="33"/>
      <c r="C77" s="27" t="s">
        <v>16</v>
      </c>
      <c r="L77" s="33"/>
    </row>
    <row r="78" spans="2:47" s="1" customFormat="1" ht="16.5" customHeight="1">
      <c r="B78" s="33"/>
      <c r="E78" s="307" t="str">
        <f>E7</f>
        <v>Město Šternberk - Chodníky Krakořice</v>
      </c>
      <c r="F78" s="308"/>
      <c r="G78" s="308"/>
      <c r="H78" s="308"/>
      <c r="L78" s="33"/>
    </row>
    <row r="79" spans="2:47" ht="12" customHeight="1">
      <c r="B79" s="20"/>
      <c r="C79" s="27" t="s">
        <v>120</v>
      </c>
      <c r="L79" s="20"/>
    </row>
    <row r="80" spans="2:47" ht="16.5" customHeight="1">
      <c r="B80" s="20"/>
      <c r="E80" s="307" t="s">
        <v>121</v>
      </c>
      <c r="F80" s="277"/>
      <c r="G80" s="277"/>
      <c r="H80" s="277"/>
      <c r="L80" s="20"/>
    </row>
    <row r="81" spans="2:65" ht="12" customHeight="1">
      <c r="B81" s="20"/>
      <c r="C81" s="27" t="s">
        <v>122</v>
      </c>
      <c r="L81" s="20"/>
    </row>
    <row r="82" spans="2:65" s="1" customFormat="1" ht="16.5" customHeight="1">
      <c r="B82" s="33"/>
      <c r="E82" s="305" t="s">
        <v>123</v>
      </c>
      <c r="F82" s="309"/>
      <c r="G82" s="309"/>
      <c r="H82" s="309"/>
      <c r="L82" s="33"/>
    </row>
    <row r="83" spans="2:65" s="1" customFormat="1" ht="12" customHeight="1">
      <c r="B83" s="33"/>
      <c r="C83" s="27" t="s">
        <v>901</v>
      </c>
      <c r="L83" s="33"/>
    </row>
    <row r="84" spans="2:65" s="1" customFormat="1" ht="16.5" customHeight="1">
      <c r="B84" s="33"/>
      <c r="E84" s="270" t="str">
        <f>E13</f>
        <v>VRN.1 - Vedlejší rozpočtové náklady</v>
      </c>
      <c r="F84" s="309"/>
      <c r="G84" s="309"/>
      <c r="H84" s="309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7" t="s">
        <v>24</v>
      </c>
      <c r="F86" s="25" t="str">
        <f>F16</f>
        <v>Krakořice</v>
      </c>
      <c r="I86" s="27" t="s">
        <v>26</v>
      </c>
      <c r="J86" s="50" t="str">
        <f>IF(J16="","",J16)</f>
        <v>16. 10. 2023</v>
      </c>
      <c r="L86" s="33"/>
    </row>
    <row r="87" spans="2:65" s="1" customFormat="1" ht="6.95" customHeight="1">
      <c r="B87" s="33"/>
      <c r="L87" s="33"/>
    </row>
    <row r="88" spans="2:65" s="1" customFormat="1" ht="40.15" customHeight="1">
      <c r="B88" s="33"/>
      <c r="C88" s="27" t="s">
        <v>32</v>
      </c>
      <c r="F88" s="25" t="str">
        <f>E19</f>
        <v>Město Šternberk,Horní náměstí 16,Šternberk</v>
      </c>
      <c r="I88" s="27" t="s">
        <v>40</v>
      </c>
      <c r="J88" s="31" t="str">
        <f>E25</f>
        <v>Printes-Atelier,s.r.o., Mostní 1876/11a, Přerov</v>
      </c>
      <c r="L88" s="33"/>
    </row>
    <row r="89" spans="2:65" s="1" customFormat="1" ht="15.2" customHeight="1">
      <c r="B89" s="33"/>
      <c r="C89" s="27" t="s">
        <v>37</v>
      </c>
      <c r="F89" s="25" t="str">
        <f>IF(E22="","",E22)</f>
        <v>Vyplň údaj</v>
      </c>
      <c r="I89" s="27" t="s">
        <v>42</v>
      </c>
      <c r="J89" s="31" t="str">
        <f>E28</f>
        <v>Kucek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149</v>
      </c>
      <c r="D91" s="114" t="s">
        <v>65</v>
      </c>
      <c r="E91" s="114" t="s">
        <v>61</v>
      </c>
      <c r="F91" s="114" t="s">
        <v>62</v>
      </c>
      <c r="G91" s="114" t="s">
        <v>150</v>
      </c>
      <c r="H91" s="114" t="s">
        <v>151</v>
      </c>
      <c r="I91" s="114" t="s">
        <v>152</v>
      </c>
      <c r="J91" s="114" t="s">
        <v>129</v>
      </c>
      <c r="K91" s="115" t="s">
        <v>153</v>
      </c>
      <c r="L91" s="112"/>
      <c r="M91" s="57" t="s">
        <v>34</v>
      </c>
      <c r="N91" s="58" t="s">
        <v>50</v>
      </c>
      <c r="O91" s="58" t="s">
        <v>154</v>
      </c>
      <c r="P91" s="58" t="s">
        <v>155</v>
      </c>
      <c r="Q91" s="58" t="s">
        <v>156</v>
      </c>
      <c r="R91" s="58" t="s">
        <v>157</v>
      </c>
      <c r="S91" s="58" t="s">
        <v>158</v>
      </c>
      <c r="T91" s="59" t="s">
        <v>159</v>
      </c>
    </row>
    <row r="92" spans="2:65" s="1" customFormat="1" ht="22.9" customHeight="1">
      <c r="B92" s="33"/>
      <c r="C92" s="62" t="s">
        <v>160</v>
      </c>
      <c r="J92" s="116">
        <f>BK92</f>
        <v>0</v>
      </c>
      <c r="L92" s="33"/>
      <c r="M92" s="60"/>
      <c r="N92" s="51"/>
      <c r="O92" s="51"/>
      <c r="P92" s="117">
        <f>P93</f>
        <v>0</v>
      </c>
      <c r="Q92" s="51"/>
      <c r="R92" s="117">
        <f>R93</f>
        <v>0</v>
      </c>
      <c r="S92" s="51"/>
      <c r="T92" s="118">
        <f>T93</f>
        <v>0</v>
      </c>
      <c r="AT92" s="17" t="s">
        <v>79</v>
      </c>
      <c r="AU92" s="17" t="s">
        <v>130</v>
      </c>
      <c r="BK92" s="119">
        <f>BK93</f>
        <v>0</v>
      </c>
    </row>
    <row r="93" spans="2:65" s="11" customFormat="1" ht="25.9" customHeight="1">
      <c r="B93" s="120"/>
      <c r="D93" s="121" t="s">
        <v>79</v>
      </c>
      <c r="E93" s="122" t="s">
        <v>101</v>
      </c>
      <c r="F93" s="122" t="s">
        <v>915</v>
      </c>
      <c r="I93" s="123"/>
      <c r="J93" s="124">
        <f>BK93</f>
        <v>0</v>
      </c>
      <c r="L93" s="120"/>
      <c r="M93" s="125"/>
      <c r="P93" s="126">
        <f>SUM(P94:P105)</f>
        <v>0</v>
      </c>
      <c r="R93" s="126">
        <f>SUM(R94:R105)</f>
        <v>0</v>
      </c>
      <c r="T93" s="127">
        <f>SUM(T94:T105)</f>
        <v>0</v>
      </c>
      <c r="AR93" s="121" t="s">
        <v>224</v>
      </c>
      <c r="AT93" s="128" t="s">
        <v>79</v>
      </c>
      <c r="AU93" s="128" t="s">
        <v>80</v>
      </c>
      <c r="AY93" s="121" t="s">
        <v>163</v>
      </c>
      <c r="BK93" s="129">
        <f>SUM(BK94:BK105)</f>
        <v>0</v>
      </c>
    </row>
    <row r="94" spans="2:65" s="1" customFormat="1" ht="16.5" customHeight="1">
      <c r="B94" s="33"/>
      <c r="C94" s="132" t="s">
        <v>23</v>
      </c>
      <c r="D94" s="132" t="s">
        <v>165</v>
      </c>
      <c r="E94" s="133" t="s">
        <v>916</v>
      </c>
      <c r="F94" s="134" t="s">
        <v>917</v>
      </c>
      <c r="G94" s="135" t="s">
        <v>907</v>
      </c>
      <c r="H94" s="136">
        <v>1</v>
      </c>
      <c r="I94" s="137"/>
      <c r="J94" s="138">
        <f>ROUND(I94*H94,2)</f>
        <v>0</v>
      </c>
      <c r="K94" s="134" t="s">
        <v>34</v>
      </c>
      <c r="L94" s="33"/>
      <c r="M94" s="139" t="s">
        <v>34</v>
      </c>
      <c r="N94" s="140" t="s">
        <v>51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908</v>
      </c>
      <c r="AT94" s="143" t="s">
        <v>165</v>
      </c>
      <c r="AU94" s="143" t="s">
        <v>23</v>
      </c>
      <c r="AY94" s="17" t="s">
        <v>163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23</v>
      </c>
      <c r="BK94" s="144">
        <f>ROUND(I94*H94,2)</f>
        <v>0</v>
      </c>
      <c r="BL94" s="17" t="s">
        <v>908</v>
      </c>
      <c r="BM94" s="143" t="s">
        <v>918</v>
      </c>
    </row>
    <row r="95" spans="2:65" s="13" customFormat="1" ht="11.25">
      <c r="B95" s="156"/>
      <c r="D95" s="150" t="s">
        <v>173</v>
      </c>
      <c r="E95" s="157" t="s">
        <v>34</v>
      </c>
      <c r="F95" s="158" t="s">
        <v>23</v>
      </c>
      <c r="H95" s="159">
        <v>1</v>
      </c>
      <c r="I95" s="160"/>
      <c r="L95" s="156"/>
      <c r="M95" s="161"/>
      <c r="T95" s="162"/>
      <c r="AT95" s="157" t="s">
        <v>173</v>
      </c>
      <c r="AU95" s="157" t="s">
        <v>23</v>
      </c>
      <c r="AV95" s="13" t="s">
        <v>88</v>
      </c>
      <c r="AW95" s="13" t="s">
        <v>39</v>
      </c>
      <c r="AX95" s="13" t="s">
        <v>80</v>
      </c>
      <c r="AY95" s="157" t="s">
        <v>163</v>
      </c>
    </row>
    <row r="96" spans="2:65" s="14" customFormat="1" ht="11.25">
      <c r="B96" s="163"/>
      <c r="D96" s="150" t="s">
        <v>173</v>
      </c>
      <c r="E96" s="164" t="s">
        <v>34</v>
      </c>
      <c r="F96" s="165" t="s">
        <v>182</v>
      </c>
      <c r="H96" s="166">
        <v>1</v>
      </c>
      <c r="I96" s="167"/>
      <c r="L96" s="163"/>
      <c r="M96" s="168"/>
      <c r="T96" s="169"/>
      <c r="AT96" s="164" t="s">
        <v>173</v>
      </c>
      <c r="AU96" s="164" t="s">
        <v>23</v>
      </c>
      <c r="AV96" s="14" t="s">
        <v>106</v>
      </c>
      <c r="AW96" s="14" t="s">
        <v>39</v>
      </c>
      <c r="AX96" s="14" t="s">
        <v>23</v>
      </c>
      <c r="AY96" s="164" t="s">
        <v>163</v>
      </c>
    </row>
    <row r="97" spans="2:65" s="1" customFormat="1" ht="21.75" customHeight="1">
      <c r="B97" s="33"/>
      <c r="C97" s="132" t="s">
        <v>88</v>
      </c>
      <c r="D97" s="132" t="s">
        <v>165</v>
      </c>
      <c r="E97" s="133" t="s">
        <v>919</v>
      </c>
      <c r="F97" s="134" t="s">
        <v>920</v>
      </c>
      <c r="G97" s="135" t="s">
        <v>907</v>
      </c>
      <c r="H97" s="136">
        <v>1</v>
      </c>
      <c r="I97" s="137"/>
      <c r="J97" s="138">
        <f>ROUND(I97*H97,2)</f>
        <v>0</v>
      </c>
      <c r="K97" s="134" t="s">
        <v>34</v>
      </c>
      <c r="L97" s="33"/>
      <c r="M97" s="139" t="s">
        <v>34</v>
      </c>
      <c r="N97" s="140" t="s">
        <v>51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908</v>
      </c>
      <c r="AT97" s="143" t="s">
        <v>165</v>
      </c>
      <c r="AU97" s="143" t="s">
        <v>23</v>
      </c>
      <c r="AY97" s="17" t="s">
        <v>163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23</v>
      </c>
      <c r="BK97" s="144">
        <f>ROUND(I97*H97,2)</f>
        <v>0</v>
      </c>
      <c r="BL97" s="17" t="s">
        <v>908</v>
      </c>
      <c r="BM97" s="143" t="s">
        <v>921</v>
      </c>
    </row>
    <row r="98" spans="2:65" s="13" customFormat="1" ht="11.25">
      <c r="B98" s="156"/>
      <c r="D98" s="150" t="s">
        <v>173</v>
      </c>
      <c r="E98" s="157" t="s">
        <v>34</v>
      </c>
      <c r="F98" s="158" t="s">
        <v>23</v>
      </c>
      <c r="H98" s="159">
        <v>1</v>
      </c>
      <c r="I98" s="160"/>
      <c r="L98" s="156"/>
      <c r="M98" s="161"/>
      <c r="T98" s="162"/>
      <c r="AT98" s="157" t="s">
        <v>173</v>
      </c>
      <c r="AU98" s="157" t="s">
        <v>23</v>
      </c>
      <c r="AV98" s="13" t="s">
        <v>88</v>
      </c>
      <c r="AW98" s="13" t="s">
        <v>39</v>
      </c>
      <c r="AX98" s="13" t="s">
        <v>80</v>
      </c>
      <c r="AY98" s="157" t="s">
        <v>163</v>
      </c>
    </row>
    <row r="99" spans="2:65" s="14" customFormat="1" ht="11.25">
      <c r="B99" s="163"/>
      <c r="D99" s="150" t="s">
        <v>173</v>
      </c>
      <c r="E99" s="164" t="s">
        <v>34</v>
      </c>
      <c r="F99" s="165" t="s">
        <v>182</v>
      </c>
      <c r="H99" s="166">
        <v>1</v>
      </c>
      <c r="I99" s="167"/>
      <c r="L99" s="163"/>
      <c r="M99" s="168"/>
      <c r="T99" s="169"/>
      <c r="AT99" s="164" t="s">
        <v>173</v>
      </c>
      <c r="AU99" s="164" t="s">
        <v>23</v>
      </c>
      <c r="AV99" s="14" t="s">
        <v>106</v>
      </c>
      <c r="AW99" s="14" t="s">
        <v>39</v>
      </c>
      <c r="AX99" s="14" t="s">
        <v>23</v>
      </c>
      <c r="AY99" s="164" t="s">
        <v>163</v>
      </c>
    </row>
    <row r="100" spans="2:65" s="1" customFormat="1" ht="21.75" customHeight="1">
      <c r="B100" s="33"/>
      <c r="C100" s="132" t="s">
        <v>96</v>
      </c>
      <c r="D100" s="132" t="s">
        <v>165</v>
      </c>
      <c r="E100" s="133" t="s">
        <v>922</v>
      </c>
      <c r="F100" s="134" t="s">
        <v>923</v>
      </c>
      <c r="G100" s="135" t="s">
        <v>907</v>
      </c>
      <c r="H100" s="136">
        <v>1</v>
      </c>
      <c r="I100" s="137"/>
      <c r="J100" s="138">
        <f>ROUND(I100*H100,2)</f>
        <v>0</v>
      </c>
      <c r="K100" s="134" t="s">
        <v>34</v>
      </c>
      <c r="L100" s="33"/>
      <c r="M100" s="139" t="s">
        <v>34</v>
      </c>
      <c r="N100" s="140" t="s">
        <v>51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908</v>
      </c>
      <c r="AT100" s="143" t="s">
        <v>165</v>
      </c>
      <c r="AU100" s="143" t="s">
        <v>23</v>
      </c>
      <c r="AY100" s="17" t="s">
        <v>163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23</v>
      </c>
      <c r="BK100" s="144">
        <f>ROUND(I100*H100,2)</f>
        <v>0</v>
      </c>
      <c r="BL100" s="17" t="s">
        <v>908</v>
      </c>
      <c r="BM100" s="143" t="s">
        <v>924</v>
      </c>
    </row>
    <row r="101" spans="2:65" s="13" customFormat="1" ht="11.25">
      <c r="B101" s="156"/>
      <c r="D101" s="150" t="s">
        <v>173</v>
      </c>
      <c r="E101" s="157" t="s">
        <v>34</v>
      </c>
      <c r="F101" s="158" t="s">
        <v>23</v>
      </c>
      <c r="H101" s="159">
        <v>1</v>
      </c>
      <c r="I101" s="160"/>
      <c r="L101" s="156"/>
      <c r="M101" s="161"/>
      <c r="T101" s="162"/>
      <c r="AT101" s="157" t="s">
        <v>173</v>
      </c>
      <c r="AU101" s="157" t="s">
        <v>23</v>
      </c>
      <c r="AV101" s="13" t="s">
        <v>88</v>
      </c>
      <c r="AW101" s="13" t="s">
        <v>39</v>
      </c>
      <c r="AX101" s="13" t="s">
        <v>80</v>
      </c>
      <c r="AY101" s="157" t="s">
        <v>163</v>
      </c>
    </row>
    <row r="102" spans="2:65" s="14" customFormat="1" ht="11.25">
      <c r="B102" s="163"/>
      <c r="D102" s="150" t="s">
        <v>173</v>
      </c>
      <c r="E102" s="164" t="s">
        <v>34</v>
      </c>
      <c r="F102" s="165" t="s">
        <v>182</v>
      </c>
      <c r="H102" s="166">
        <v>1</v>
      </c>
      <c r="I102" s="167"/>
      <c r="L102" s="163"/>
      <c r="M102" s="168"/>
      <c r="T102" s="169"/>
      <c r="AT102" s="164" t="s">
        <v>173</v>
      </c>
      <c r="AU102" s="164" t="s">
        <v>23</v>
      </c>
      <c r="AV102" s="14" t="s">
        <v>106</v>
      </c>
      <c r="AW102" s="14" t="s">
        <v>39</v>
      </c>
      <c r="AX102" s="14" t="s">
        <v>23</v>
      </c>
      <c r="AY102" s="164" t="s">
        <v>163</v>
      </c>
    </row>
    <row r="103" spans="2:65" s="1" customFormat="1" ht="16.5" customHeight="1">
      <c r="B103" s="33"/>
      <c r="C103" s="132" t="s">
        <v>106</v>
      </c>
      <c r="D103" s="132" t="s">
        <v>165</v>
      </c>
      <c r="E103" s="133" t="s">
        <v>925</v>
      </c>
      <c r="F103" s="134" t="s">
        <v>926</v>
      </c>
      <c r="G103" s="135" t="s">
        <v>907</v>
      </c>
      <c r="H103" s="136">
        <v>1</v>
      </c>
      <c r="I103" s="137"/>
      <c r="J103" s="138">
        <f>ROUND(I103*H103,2)</f>
        <v>0</v>
      </c>
      <c r="K103" s="134" t="s">
        <v>34</v>
      </c>
      <c r="L103" s="33"/>
      <c r="M103" s="139" t="s">
        <v>34</v>
      </c>
      <c r="N103" s="140" t="s">
        <v>51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908</v>
      </c>
      <c r="AT103" s="143" t="s">
        <v>165</v>
      </c>
      <c r="AU103" s="143" t="s">
        <v>23</v>
      </c>
      <c r="AY103" s="17" t="s">
        <v>163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7" t="s">
        <v>23</v>
      </c>
      <c r="BK103" s="144">
        <f>ROUND(I103*H103,2)</f>
        <v>0</v>
      </c>
      <c r="BL103" s="17" t="s">
        <v>908</v>
      </c>
      <c r="BM103" s="143" t="s">
        <v>927</v>
      </c>
    </row>
    <row r="104" spans="2:65" s="13" customFormat="1" ht="11.25">
      <c r="B104" s="156"/>
      <c r="D104" s="150" t="s">
        <v>173</v>
      </c>
      <c r="E104" s="157" t="s">
        <v>34</v>
      </c>
      <c r="F104" s="158" t="s">
        <v>23</v>
      </c>
      <c r="H104" s="159">
        <v>1</v>
      </c>
      <c r="I104" s="160"/>
      <c r="L104" s="156"/>
      <c r="M104" s="161"/>
      <c r="T104" s="162"/>
      <c r="AT104" s="157" t="s">
        <v>173</v>
      </c>
      <c r="AU104" s="157" t="s">
        <v>23</v>
      </c>
      <c r="AV104" s="13" t="s">
        <v>88</v>
      </c>
      <c r="AW104" s="13" t="s">
        <v>39</v>
      </c>
      <c r="AX104" s="13" t="s">
        <v>80</v>
      </c>
      <c r="AY104" s="157" t="s">
        <v>163</v>
      </c>
    </row>
    <row r="105" spans="2:65" s="14" customFormat="1" ht="11.25">
      <c r="B105" s="163"/>
      <c r="D105" s="150" t="s">
        <v>173</v>
      </c>
      <c r="E105" s="164" t="s">
        <v>34</v>
      </c>
      <c r="F105" s="165" t="s">
        <v>182</v>
      </c>
      <c r="H105" s="166">
        <v>1</v>
      </c>
      <c r="I105" s="167"/>
      <c r="L105" s="163"/>
      <c r="M105" s="183"/>
      <c r="N105" s="184"/>
      <c r="O105" s="184"/>
      <c r="P105" s="184"/>
      <c r="Q105" s="184"/>
      <c r="R105" s="184"/>
      <c r="S105" s="184"/>
      <c r="T105" s="185"/>
      <c r="AT105" s="164" t="s">
        <v>173</v>
      </c>
      <c r="AU105" s="164" t="s">
        <v>23</v>
      </c>
      <c r="AV105" s="14" t="s">
        <v>106</v>
      </c>
      <c r="AW105" s="14" t="s">
        <v>39</v>
      </c>
      <c r="AX105" s="14" t="s">
        <v>23</v>
      </c>
      <c r="AY105" s="164" t="s">
        <v>163</v>
      </c>
    </row>
    <row r="106" spans="2:65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sheetProtection algorithmName="SHA-512" hashValue="/MnF17VAbaqrk8Ho4sC9eLEefs0rIIInYiJyuNlzW5sC0/2PywA4Wg4fSsAUIhwYwP2KD1J03cyB+JcKiIYT4A==" saltValue="dkCsUMd2JCu5NCWRjVRQF+7NjTfmD93ZKrKzyDonHNTWw4GJXP7UOJWzyZ3XiNhzCHj55pE+HuY7hMS39D9jVg==" spinCount="100000" sheet="1" objects="1" scenarios="1" formatColumns="0" formatRows="0" autoFilter="0"/>
  <autoFilter ref="C91:K105" xr:uid="{00000000-0009-0000-0000-000004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66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115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>
      <c r="B4" s="20"/>
      <c r="D4" s="21" t="s">
        <v>119</v>
      </c>
      <c r="L4" s="20"/>
      <c r="M4" s="91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Město Šternberk - Chodníky Krakořice</v>
      </c>
      <c r="F7" s="308"/>
      <c r="G7" s="308"/>
      <c r="H7" s="308"/>
      <c r="L7" s="20"/>
    </row>
    <row r="8" spans="2:46" ht="12.75">
      <c r="B8" s="20"/>
      <c r="D8" s="27" t="s">
        <v>120</v>
      </c>
      <c r="L8" s="20"/>
    </row>
    <row r="9" spans="2:46" ht="16.5" customHeight="1">
      <c r="B9" s="20"/>
      <c r="E9" s="307" t="s">
        <v>121</v>
      </c>
      <c r="F9" s="277"/>
      <c r="G9" s="277"/>
      <c r="H9" s="277"/>
      <c r="L9" s="20"/>
    </row>
    <row r="10" spans="2:46" ht="12" customHeight="1">
      <c r="B10" s="20"/>
      <c r="D10" s="27" t="s">
        <v>122</v>
      </c>
      <c r="L10" s="20"/>
    </row>
    <row r="11" spans="2:46" s="1" customFormat="1" ht="16.5" customHeight="1">
      <c r="B11" s="33"/>
      <c r="E11" s="305" t="s">
        <v>928</v>
      </c>
      <c r="F11" s="309"/>
      <c r="G11" s="309"/>
      <c r="H11" s="309"/>
      <c r="L11" s="33"/>
    </row>
    <row r="12" spans="2:46" s="1" customFormat="1" ht="12" customHeight="1">
      <c r="B12" s="33"/>
      <c r="D12" s="27" t="s">
        <v>124</v>
      </c>
      <c r="L12" s="33"/>
    </row>
    <row r="13" spans="2:46" s="1" customFormat="1" ht="16.5" customHeight="1">
      <c r="B13" s="33"/>
      <c r="E13" s="270" t="s">
        <v>929</v>
      </c>
      <c r="F13" s="309"/>
      <c r="G13" s="309"/>
      <c r="H13" s="309"/>
      <c r="L13" s="33"/>
    </row>
    <row r="14" spans="2:46" s="1" customFormat="1" ht="11.25">
      <c r="B14" s="33"/>
      <c r="L14" s="33"/>
    </row>
    <row r="15" spans="2:46" s="1" customFormat="1" ht="12" customHeight="1">
      <c r="B15" s="33"/>
      <c r="D15" s="27" t="s">
        <v>19</v>
      </c>
      <c r="F15" s="25" t="s">
        <v>34</v>
      </c>
      <c r="I15" s="27" t="s">
        <v>21</v>
      </c>
      <c r="J15" s="25" t="s">
        <v>34</v>
      </c>
      <c r="L15" s="33"/>
    </row>
    <row r="16" spans="2:46" s="1" customFormat="1" ht="12" customHeight="1">
      <c r="B16" s="33"/>
      <c r="D16" s="27" t="s">
        <v>24</v>
      </c>
      <c r="F16" s="25" t="s">
        <v>25</v>
      </c>
      <c r="I16" s="27" t="s">
        <v>26</v>
      </c>
      <c r="J16" s="50" t="str">
        <f>'Rekapitulace stavby'!AN8</f>
        <v>16. 10. 2023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7" t="s">
        <v>32</v>
      </c>
      <c r="I18" s="27" t="s">
        <v>33</v>
      </c>
      <c r="J18" s="25" t="s">
        <v>34</v>
      </c>
      <c r="L18" s="33"/>
    </row>
    <row r="19" spans="2:12" s="1" customFormat="1" ht="18" customHeight="1">
      <c r="B19" s="33"/>
      <c r="E19" s="25" t="s">
        <v>35</v>
      </c>
      <c r="I19" s="27" t="s">
        <v>36</v>
      </c>
      <c r="J19" s="25" t="s">
        <v>34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7" t="s">
        <v>37</v>
      </c>
      <c r="I21" s="27" t="s">
        <v>33</v>
      </c>
      <c r="J21" s="28" t="str">
        <f>'Rekapitulace stavby'!AN13</f>
        <v>Vyplň údaj</v>
      </c>
      <c r="L21" s="33"/>
    </row>
    <row r="22" spans="2:12" s="1" customFormat="1" ht="18" customHeight="1">
      <c r="B22" s="33"/>
      <c r="E22" s="310" t="str">
        <f>'Rekapitulace stavby'!E14</f>
        <v>Vyplň údaj</v>
      </c>
      <c r="F22" s="276"/>
      <c r="G22" s="276"/>
      <c r="H22" s="276"/>
      <c r="I22" s="27" t="s">
        <v>36</v>
      </c>
      <c r="J22" s="28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7" t="s">
        <v>40</v>
      </c>
      <c r="I24" s="27" t="s">
        <v>33</v>
      </c>
      <c r="J24" s="25" t="s">
        <v>34</v>
      </c>
      <c r="L24" s="33"/>
    </row>
    <row r="25" spans="2:12" s="1" customFormat="1" ht="18" customHeight="1">
      <c r="B25" s="33"/>
      <c r="E25" s="25" t="s">
        <v>41</v>
      </c>
      <c r="I25" s="27" t="s">
        <v>36</v>
      </c>
      <c r="J25" s="25" t="s">
        <v>34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7" t="s">
        <v>42</v>
      </c>
      <c r="I27" s="27" t="s">
        <v>33</v>
      </c>
      <c r="J27" s="25" t="s">
        <v>34</v>
      </c>
      <c r="L27" s="33"/>
    </row>
    <row r="28" spans="2:12" s="1" customFormat="1" ht="18" customHeight="1">
      <c r="B28" s="33"/>
      <c r="E28" s="25" t="s">
        <v>43</v>
      </c>
      <c r="I28" s="27" t="s">
        <v>36</v>
      </c>
      <c r="J28" s="25" t="s">
        <v>34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7" t="s">
        <v>44</v>
      </c>
      <c r="L30" s="33"/>
    </row>
    <row r="31" spans="2:12" s="7" customFormat="1" ht="47.25" customHeight="1">
      <c r="B31" s="92"/>
      <c r="E31" s="281" t="s">
        <v>126</v>
      </c>
      <c r="F31" s="281"/>
      <c r="G31" s="281"/>
      <c r="H31" s="281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46</v>
      </c>
      <c r="J34" s="64">
        <f>ROUND(J103,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48</v>
      </c>
      <c r="I36" s="36" t="s">
        <v>47</v>
      </c>
      <c r="J36" s="36" t="s">
        <v>49</v>
      </c>
      <c r="L36" s="33"/>
    </row>
    <row r="37" spans="2:12" s="1" customFormat="1" ht="14.45" customHeight="1">
      <c r="B37" s="33"/>
      <c r="D37" s="53" t="s">
        <v>50</v>
      </c>
      <c r="E37" s="27" t="s">
        <v>51</v>
      </c>
      <c r="F37" s="83">
        <f>ROUND((SUM(BE103:BE661)),  2)</f>
        <v>0</v>
      </c>
      <c r="I37" s="94">
        <v>0.21</v>
      </c>
      <c r="J37" s="83">
        <f>ROUND(((SUM(BE103:BE661))*I37),  2)</f>
        <v>0</v>
      </c>
      <c r="L37" s="33"/>
    </row>
    <row r="38" spans="2:12" s="1" customFormat="1" ht="14.45" customHeight="1">
      <c r="B38" s="33"/>
      <c r="E38" s="27" t="s">
        <v>52</v>
      </c>
      <c r="F38" s="83">
        <f>ROUND((SUM(BF103:BF661)),  2)</f>
        <v>0</v>
      </c>
      <c r="I38" s="94">
        <v>0.15</v>
      </c>
      <c r="J38" s="83">
        <f>ROUND(((SUM(BF103:BF661))*I38),  2)</f>
        <v>0</v>
      </c>
      <c r="L38" s="33"/>
    </row>
    <row r="39" spans="2:12" s="1" customFormat="1" ht="14.45" hidden="1" customHeight="1">
      <c r="B39" s="33"/>
      <c r="E39" s="27" t="s">
        <v>53</v>
      </c>
      <c r="F39" s="83">
        <f>ROUND((SUM(BG103:BG661)),  2)</f>
        <v>0</v>
      </c>
      <c r="I39" s="94">
        <v>0.21</v>
      </c>
      <c r="J39" s="83">
        <f>0</f>
        <v>0</v>
      </c>
      <c r="L39" s="33"/>
    </row>
    <row r="40" spans="2:12" s="1" customFormat="1" ht="14.45" hidden="1" customHeight="1">
      <c r="B40" s="33"/>
      <c r="E40" s="27" t="s">
        <v>54</v>
      </c>
      <c r="F40" s="83">
        <f>ROUND((SUM(BH103:BH661)),  2)</f>
        <v>0</v>
      </c>
      <c r="I40" s="94">
        <v>0.15</v>
      </c>
      <c r="J40" s="83">
        <f>0</f>
        <v>0</v>
      </c>
      <c r="L40" s="33"/>
    </row>
    <row r="41" spans="2:12" s="1" customFormat="1" ht="14.45" hidden="1" customHeight="1">
      <c r="B41" s="33"/>
      <c r="E41" s="27" t="s">
        <v>55</v>
      </c>
      <c r="F41" s="83">
        <f>ROUND((SUM(BI103:BI661)),  2)</f>
        <v>0</v>
      </c>
      <c r="I41" s="94">
        <v>0</v>
      </c>
      <c r="J41" s="83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56</v>
      </c>
      <c r="E43" s="55"/>
      <c r="F43" s="55"/>
      <c r="G43" s="97" t="s">
        <v>57</v>
      </c>
      <c r="H43" s="98" t="s">
        <v>58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1" t="s">
        <v>127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7" t="s">
        <v>16</v>
      </c>
      <c r="L51" s="33"/>
    </row>
    <row r="52" spans="2:12" s="1" customFormat="1" ht="16.5" customHeight="1">
      <c r="B52" s="33"/>
      <c r="E52" s="307" t="str">
        <f>E7</f>
        <v>Město Šternberk - Chodníky Krakořice</v>
      </c>
      <c r="F52" s="308"/>
      <c r="G52" s="308"/>
      <c r="H52" s="308"/>
      <c r="L52" s="33"/>
    </row>
    <row r="53" spans="2:12" ht="12" customHeight="1">
      <c r="B53" s="20"/>
      <c r="C53" s="27" t="s">
        <v>120</v>
      </c>
      <c r="L53" s="20"/>
    </row>
    <row r="54" spans="2:12" ht="16.5" customHeight="1">
      <c r="B54" s="20"/>
      <c r="E54" s="307" t="s">
        <v>121</v>
      </c>
      <c r="F54" s="277"/>
      <c r="G54" s="277"/>
      <c r="H54" s="277"/>
      <c r="L54" s="20"/>
    </row>
    <row r="55" spans="2:12" ht="12" customHeight="1">
      <c r="B55" s="20"/>
      <c r="C55" s="27" t="s">
        <v>122</v>
      </c>
      <c r="L55" s="20"/>
    </row>
    <row r="56" spans="2:12" s="1" customFormat="1" ht="16.5" customHeight="1">
      <c r="B56" s="33"/>
      <c r="E56" s="305" t="s">
        <v>928</v>
      </c>
      <c r="F56" s="309"/>
      <c r="G56" s="309"/>
      <c r="H56" s="309"/>
      <c r="L56" s="33"/>
    </row>
    <row r="57" spans="2:12" s="1" customFormat="1" ht="12" customHeight="1">
      <c r="B57" s="33"/>
      <c r="C57" s="27" t="s">
        <v>124</v>
      </c>
      <c r="L57" s="33"/>
    </row>
    <row r="58" spans="2:12" s="1" customFormat="1" ht="16.5" customHeight="1">
      <c r="B58" s="33"/>
      <c r="E58" s="270" t="str">
        <f>E13</f>
        <v>SO 101 - Komunikace, chodníky a zpevněné plochy - nezpůsobilé výdaje</v>
      </c>
      <c r="F58" s="309"/>
      <c r="G58" s="309"/>
      <c r="H58" s="309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7" t="s">
        <v>24</v>
      </c>
      <c r="F60" s="25" t="str">
        <f>F16</f>
        <v>Krakořice</v>
      </c>
      <c r="I60" s="27" t="s">
        <v>26</v>
      </c>
      <c r="J60" s="50" t="str">
        <f>IF(J16="","",J16)</f>
        <v>16. 10. 2023</v>
      </c>
      <c r="L60" s="33"/>
    </row>
    <row r="61" spans="2:12" s="1" customFormat="1" ht="6.95" customHeight="1">
      <c r="B61" s="33"/>
      <c r="L61" s="33"/>
    </row>
    <row r="62" spans="2:12" s="1" customFormat="1" ht="40.15" customHeight="1">
      <c r="B62" s="33"/>
      <c r="C62" s="27" t="s">
        <v>32</v>
      </c>
      <c r="F62" s="25" t="str">
        <f>E19</f>
        <v>Město Šternberk,Horní náměstí 16,Šternberk</v>
      </c>
      <c r="I62" s="27" t="s">
        <v>40</v>
      </c>
      <c r="J62" s="31" t="str">
        <f>E25</f>
        <v>Printes-Atelier,s.r.o., Mostní 1876/11a, Přerov</v>
      </c>
      <c r="L62" s="33"/>
    </row>
    <row r="63" spans="2:12" s="1" customFormat="1" ht="15.2" customHeight="1">
      <c r="B63" s="33"/>
      <c r="C63" s="27" t="s">
        <v>37</v>
      </c>
      <c r="F63" s="25" t="str">
        <f>IF(E22="","",E22)</f>
        <v>Vyplň údaj</v>
      </c>
      <c r="I63" s="27" t="s">
        <v>42</v>
      </c>
      <c r="J63" s="31" t="str">
        <f>E28</f>
        <v>Kucek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128</v>
      </c>
      <c r="D65" s="95"/>
      <c r="E65" s="95"/>
      <c r="F65" s="95"/>
      <c r="G65" s="95"/>
      <c r="H65" s="95"/>
      <c r="I65" s="95"/>
      <c r="J65" s="102" t="s">
        <v>129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78</v>
      </c>
      <c r="J67" s="64">
        <f>J103</f>
        <v>0</v>
      </c>
      <c r="L67" s="33"/>
      <c r="AU67" s="17" t="s">
        <v>130</v>
      </c>
    </row>
    <row r="68" spans="2:47" s="8" customFormat="1" ht="24.95" customHeight="1">
      <c r="B68" s="104"/>
      <c r="D68" s="105" t="s">
        <v>131</v>
      </c>
      <c r="E68" s="106"/>
      <c r="F68" s="106"/>
      <c r="G68" s="106"/>
      <c r="H68" s="106"/>
      <c r="I68" s="106"/>
      <c r="J68" s="107">
        <f>J104</f>
        <v>0</v>
      </c>
      <c r="L68" s="104"/>
    </row>
    <row r="69" spans="2:47" s="9" customFormat="1" ht="19.899999999999999" customHeight="1">
      <c r="B69" s="108"/>
      <c r="D69" s="109" t="s">
        <v>132</v>
      </c>
      <c r="E69" s="110"/>
      <c r="F69" s="110"/>
      <c r="G69" s="110"/>
      <c r="H69" s="110"/>
      <c r="I69" s="110"/>
      <c r="J69" s="111">
        <f>J105</f>
        <v>0</v>
      </c>
      <c r="L69" s="108"/>
    </row>
    <row r="70" spans="2:47" s="9" customFormat="1" ht="19.899999999999999" customHeight="1">
      <c r="B70" s="108"/>
      <c r="D70" s="109" t="s">
        <v>133</v>
      </c>
      <c r="E70" s="110"/>
      <c r="F70" s="110"/>
      <c r="G70" s="110"/>
      <c r="H70" s="110"/>
      <c r="I70" s="110"/>
      <c r="J70" s="111">
        <f>J253</f>
        <v>0</v>
      </c>
      <c r="L70" s="108"/>
    </row>
    <row r="71" spans="2:47" s="9" customFormat="1" ht="19.899999999999999" customHeight="1">
      <c r="B71" s="108"/>
      <c r="D71" s="109" t="s">
        <v>135</v>
      </c>
      <c r="E71" s="110"/>
      <c r="F71" s="110"/>
      <c r="G71" s="110"/>
      <c r="H71" s="110"/>
      <c r="I71" s="110"/>
      <c r="J71" s="111">
        <f>J281</f>
        <v>0</v>
      </c>
      <c r="L71" s="108"/>
    </row>
    <row r="72" spans="2:47" s="9" customFormat="1" ht="19.899999999999999" customHeight="1">
      <c r="B72" s="108"/>
      <c r="D72" s="109" t="s">
        <v>136</v>
      </c>
      <c r="E72" s="110"/>
      <c r="F72" s="110"/>
      <c r="G72" s="110"/>
      <c r="H72" s="110"/>
      <c r="I72" s="110"/>
      <c r="J72" s="111">
        <f>J287</f>
        <v>0</v>
      </c>
      <c r="L72" s="108"/>
    </row>
    <row r="73" spans="2:47" s="9" customFormat="1" ht="19.899999999999999" customHeight="1">
      <c r="B73" s="108"/>
      <c r="D73" s="109" t="s">
        <v>138</v>
      </c>
      <c r="E73" s="110"/>
      <c r="F73" s="110"/>
      <c r="G73" s="110"/>
      <c r="H73" s="110"/>
      <c r="I73" s="110"/>
      <c r="J73" s="111">
        <f>J316</f>
        <v>0</v>
      </c>
      <c r="L73" s="108"/>
    </row>
    <row r="74" spans="2:47" s="9" customFormat="1" ht="19.899999999999999" customHeight="1">
      <c r="B74" s="108"/>
      <c r="D74" s="109" t="s">
        <v>139</v>
      </c>
      <c r="E74" s="110"/>
      <c r="F74" s="110"/>
      <c r="G74" s="110"/>
      <c r="H74" s="110"/>
      <c r="I74" s="110"/>
      <c r="J74" s="111">
        <f>J348</f>
        <v>0</v>
      </c>
      <c r="L74" s="108"/>
    </row>
    <row r="75" spans="2:47" s="9" customFormat="1" ht="19.899999999999999" customHeight="1">
      <c r="B75" s="108"/>
      <c r="D75" s="109" t="s">
        <v>140</v>
      </c>
      <c r="E75" s="110"/>
      <c r="F75" s="110"/>
      <c r="G75" s="110"/>
      <c r="H75" s="110"/>
      <c r="I75" s="110"/>
      <c r="J75" s="111">
        <f>J369</f>
        <v>0</v>
      </c>
      <c r="L75" s="108"/>
    </row>
    <row r="76" spans="2:47" s="9" customFormat="1" ht="19.899999999999999" customHeight="1">
      <c r="B76" s="108"/>
      <c r="D76" s="109" t="s">
        <v>142</v>
      </c>
      <c r="E76" s="110"/>
      <c r="F76" s="110"/>
      <c r="G76" s="110"/>
      <c r="H76" s="110"/>
      <c r="I76" s="110"/>
      <c r="J76" s="111">
        <f>J412</f>
        <v>0</v>
      </c>
      <c r="L76" s="108"/>
    </row>
    <row r="77" spans="2:47" s="9" customFormat="1" ht="19.899999999999999" customHeight="1">
      <c r="B77" s="108"/>
      <c r="D77" s="109" t="s">
        <v>930</v>
      </c>
      <c r="E77" s="110"/>
      <c r="F77" s="110"/>
      <c r="G77" s="110"/>
      <c r="H77" s="110"/>
      <c r="I77" s="110"/>
      <c r="J77" s="111">
        <f>J495</f>
        <v>0</v>
      </c>
      <c r="L77" s="108"/>
    </row>
    <row r="78" spans="2:47" s="9" customFormat="1" ht="19.899999999999999" customHeight="1">
      <c r="B78" s="108"/>
      <c r="D78" s="109" t="s">
        <v>144</v>
      </c>
      <c r="E78" s="110"/>
      <c r="F78" s="110"/>
      <c r="G78" s="110"/>
      <c r="H78" s="110"/>
      <c r="I78" s="110"/>
      <c r="J78" s="111">
        <f>J623</f>
        <v>0</v>
      </c>
      <c r="L78" s="108"/>
    </row>
    <row r="79" spans="2:47" s="9" customFormat="1" ht="19.899999999999999" customHeight="1">
      <c r="B79" s="108"/>
      <c r="D79" s="109" t="s">
        <v>145</v>
      </c>
      <c r="E79" s="110"/>
      <c r="F79" s="110"/>
      <c r="G79" s="110"/>
      <c r="H79" s="110"/>
      <c r="I79" s="110"/>
      <c r="J79" s="111">
        <f>J657</f>
        <v>0</v>
      </c>
      <c r="L79" s="108"/>
    </row>
    <row r="80" spans="2:47" s="1" customFormat="1" ht="21.75" customHeight="1">
      <c r="B80" s="33"/>
      <c r="L80" s="33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3"/>
    </row>
    <row r="85" spans="2:12" s="1" customFormat="1" ht="6.95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33"/>
    </row>
    <row r="86" spans="2:12" s="1" customFormat="1" ht="24.95" customHeight="1">
      <c r="B86" s="33"/>
      <c r="C86" s="21" t="s">
        <v>148</v>
      </c>
      <c r="L86" s="33"/>
    </row>
    <row r="87" spans="2:12" s="1" customFormat="1" ht="6.95" customHeight="1">
      <c r="B87" s="33"/>
      <c r="L87" s="33"/>
    </row>
    <row r="88" spans="2:12" s="1" customFormat="1" ht="12" customHeight="1">
      <c r="B88" s="33"/>
      <c r="C88" s="27" t="s">
        <v>16</v>
      </c>
      <c r="L88" s="33"/>
    </row>
    <row r="89" spans="2:12" s="1" customFormat="1" ht="16.5" customHeight="1">
      <c r="B89" s="33"/>
      <c r="E89" s="307" t="str">
        <f>E7</f>
        <v>Město Šternberk - Chodníky Krakořice</v>
      </c>
      <c r="F89" s="308"/>
      <c r="G89" s="308"/>
      <c r="H89" s="308"/>
      <c r="L89" s="33"/>
    </row>
    <row r="90" spans="2:12" ht="12" customHeight="1">
      <c r="B90" s="20"/>
      <c r="C90" s="27" t="s">
        <v>120</v>
      </c>
      <c r="L90" s="20"/>
    </row>
    <row r="91" spans="2:12" ht="16.5" customHeight="1">
      <c r="B91" s="20"/>
      <c r="E91" s="307" t="s">
        <v>121</v>
      </c>
      <c r="F91" s="277"/>
      <c r="G91" s="277"/>
      <c r="H91" s="277"/>
      <c r="L91" s="20"/>
    </row>
    <row r="92" spans="2:12" ht="12" customHeight="1">
      <c r="B92" s="20"/>
      <c r="C92" s="27" t="s">
        <v>122</v>
      </c>
      <c r="L92" s="20"/>
    </row>
    <row r="93" spans="2:12" s="1" customFormat="1" ht="16.5" customHeight="1">
      <c r="B93" s="33"/>
      <c r="E93" s="305" t="s">
        <v>928</v>
      </c>
      <c r="F93" s="309"/>
      <c r="G93" s="309"/>
      <c r="H93" s="309"/>
      <c r="L93" s="33"/>
    </row>
    <row r="94" spans="2:12" s="1" customFormat="1" ht="12" customHeight="1">
      <c r="B94" s="33"/>
      <c r="C94" s="27" t="s">
        <v>124</v>
      </c>
      <c r="L94" s="33"/>
    </row>
    <row r="95" spans="2:12" s="1" customFormat="1" ht="16.5" customHeight="1">
      <c r="B95" s="33"/>
      <c r="E95" s="270" t="str">
        <f>E13</f>
        <v>SO 101 - Komunikace, chodníky a zpevněné plochy - nezpůsobilé výdaje</v>
      </c>
      <c r="F95" s="309"/>
      <c r="G95" s="309"/>
      <c r="H95" s="309"/>
      <c r="L95" s="33"/>
    </row>
    <row r="96" spans="2:12" s="1" customFormat="1" ht="6.95" customHeight="1">
      <c r="B96" s="33"/>
      <c r="L96" s="33"/>
    </row>
    <row r="97" spans="2:65" s="1" customFormat="1" ht="12" customHeight="1">
      <c r="B97" s="33"/>
      <c r="C97" s="27" t="s">
        <v>24</v>
      </c>
      <c r="F97" s="25" t="str">
        <f>F16</f>
        <v>Krakořice</v>
      </c>
      <c r="I97" s="27" t="s">
        <v>26</v>
      </c>
      <c r="J97" s="50" t="str">
        <f>IF(J16="","",J16)</f>
        <v>16. 10. 2023</v>
      </c>
      <c r="L97" s="33"/>
    </row>
    <row r="98" spans="2:65" s="1" customFormat="1" ht="6.95" customHeight="1">
      <c r="B98" s="33"/>
      <c r="L98" s="33"/>
    </row>
    <row r="99" spans="2:65" s="1" customFormat="1" ht="40.15" customHeight="1">
      <c r="B99" s="33"/>
      <c r="C99" s="27" t="s">
        <v>32</v>
      </c>
      <c r="F99" s="25" t="str">
        <f>E19</f>
        <v>Město Šternberk,Horní náměstí 16,Šternberk</v>
      </c>
      <c r="I99" s="27" t="s">
        <v>40</v>
      </c>
      <c r="J99" s="31" t="str">
        <f>E25</f>
        <v>Printes-Atelier,s.r.o., Mostní 1876/11a, Přerov</v>
      </c>
      <c r="L99" s="33"/>
    </row>
    <row r="100" spans="2:65" s="1" customFormat="1" ht="15.2" customHeight="1">
      <c r="B100" s="33"/>
      <c r="C100" s="27" t="s">
        <v>37</v>
      </c>
      <c r="F100" s="25" t="str">
        <f>IF(E22="","",E22)</f>
        <v>Vyplň údaj</v>
      </c>
      <c r="I100" s="27" t="s">
        <v>42</v>
      </c>
      <c r="J100" s="31" t="str">
        <f>E28</f>
        <v>Kucek</v>
      </c>
      <c r="L100" s="33"/>
    </row>
    <row r="101" spans="2:65" s="1" customFormat="1" ht="10.35" customHeight="1">
      <c r="B101" s="33"/>
      <c r="L101" s="33"/>
    </row>
    <row r="102" spans="2:65" s="10" customFormat="1" ht="29.25" customHeight="1">
      <c r="B102" s="112"/>
      <c r="C102" s="113" t="s">
        <v>149</v>
      </c>
      <c r="D102" s="114" t="s">
        <v>65</v>
      </c>
      <c r="E102" s="114" t="s">
        <v>61</v>
      </c>
      <c r="F102" s="114" t="s">
        <v>62</v>
      </c>
      <c r="G102" s="114" t="s">
        <v>150</v>
      </c>
      <c r="H102" s="114" t="s">
        <v>151</v>
      </c>
      <c r="I102" s="114" t="s">
        <v>152</v>
      </c>
      <c r="J102" s="114" t="s">
        <v>129</v>
      </c>
      <c r="K102" s="115" t="s">
        <v>153</v>
      </c>
      <c r="L102" s="112"/>
      <c r="M102" s="57" t="s">
        <v>34</v>
      </c>
      <c r="N102" s="58" t="s">
        <v>50</v>
      </c>
      <c r="O102" s="58" t="s">
        <v>154</v>
      </c>
      <c r="P102" s="58" t="s">
        <v>155</v>
      </c>
      <c r="Q102" s="58" t="s">
        <v>156</v>
      </c>
      <c r="R102" s="58" t="s">
        <v>157</v>
      </c>
      <c r="S102" s="58" t="s">
        <v>158</v>
      </c>
      <c r="T102" s="59" t="s">
        <v>159</v>
      </c>
    </row>
    <row r="103" spans="2:65" s="1" customFormat="1" ht="22.9" customHeight="1">
      <c r="B103" s="33"/>
      <c r="C103" s="62" t="s">
        <v>160</v>
      </c>
      <c r="J103" s="116">
        <f>BK103</f>
        <v>0</v>
      </c>
      <c r="L103" s="33"/>
      <c r="M103" s="60"/>
      <c r="N103" s="51"/>
      <c r="O103" s="51"/>
      <c r="P103" s="117">
        <f>P104</f>
        <v>0</v>
      </c>
      <c r="Q103" s="51"/>
      <c r="R103" s="117">
        <f>R104</f>
        <v>262.10415949999998</v>
      </c>
      <c r="S103" s="51"/>
      <c r="T103" s="118">
        <f>T104</f>
        <v>62.920999999999992</v>
      </c>
      <c r="AT103" s="17" t="s">
        <v>79</v>
      </c>
      <c r="AU103" s="17" t="s">
        <v>130</v>
      </c>
      <c r="BK103" s="119">
        <f>BK104</f>
        <v>0</v>
      </c>
    </row>
    <row r="104" spans="2:65" s="11" customFormat="1" ht="25.9" customHeight="1">
      <c r="B104" s="120"/>
      <c r="D104" s="121" t="s">
        <v>79</v>
      </c>
      <c r="E104" s="122" t="s">
        <v>161</v>
      </c>
      <c r="F104" s="122" t="s">
        <v>162</v>
      </c>
      <c r="I104" s="123"/>
      <c r="J104" s="124">
        <f>BK104</f>
        <v>0</v>
      </c>
      <c r="L104" s="120"/>
      <c r="M104" s="125"/>
      <c r="P104" s="126">
        <f>P105+P253+P281+P287+P316+P348+P369+P412+P495+P623+P657</f>
        <v>0</v>
      </c>
      <c r="R104" s="126">
        <f>R105+R253+R281+R287+R316+R348+R369+R412+R495+R623+R657</f>
        <v>262.10415949999998</v>
      </c>
      <c r="T104" s="127">
        <f>T105+T253+T281+T287+T316+T348+T369+T412+T495+T623+T657</f>
        <v>62.920999999999992</v>
      </c>
      <c r="AR104" s="121" t="s">
        <v>23</v>
      </c>
      <c r="AT104" s="128" t="s">
        <v>79</v>
      </c>
      <c r="AU104" s="128" t="s">
        <v>80</v>
      </c>
      <c r="AY104" s="121" t="s">
        <v>163</v>
      </c>
      <c r="BK104" s="129">
        <f>BK105+BK253+BK281+BK287+BK316+BK348+BK369+BK412+BK495+BK623+BK657</f>
        <v>0</v>
      </c>
    </row>
    <row r="105" spans="2:65" s="11" customFormat="1" ht="22.9" customHeight="1">
      <c r="B105" s="120"/>
      <c r="D105" s="121" t="s">
        <v>79</v>
      </c>
      <c r="E105" s="130" t="s">
        <v>23</v>
      </c>
      <c r="F105" s="130" t="s">
        <v>164</v>
      </c>
      <c r="I105" s="123"/>
      <c r="J105" s="131">
        <f>BK105</f>
        <v>0</v>
      </c>
      <c r="L105" s="120"/>
      <c r="M105" s="125"/>
      <c r="P105" s="126">
        <f>SUM(P106:P252)</f>
        <v>0</v>
      </c>
      <c r="R105" s="126">
        <f>SUM(R106:R252)</f>
        <v>13.820384000000001</v>
      </c>
      <c r="T105" s="127">
        <f>SUM(T106:T252)</f>
        <v>0</v>
      </c>
      <c r="AR105" s="121" t="s">
        <v>23</v>
      </c>
      <c r="AT105" s="128" t="s">
        <v>79</v>
      </c>
      <c r="AU105" s="128" t="s">
        <v>23</v>
      </c>
      <c r="AY105" s="121" t="s">
        <v>163</v>
      </c>
      <c r="BK105" s="129">
        <f>SUM(BK106:BK252)</f>
        <v>0</v>
      </c>
    </row>
    <row r="106" spans="2:65" s="1" customFormat="1" ht="16.5" customHeight="1">
      <c r="B106" s="33"/>
      <c r="C106" s="132" t="s">
        <v>23</v>
      </c>
      <c r="D106" s="132" t="s">
        <v>165</v>
      </c>
      <c r="E106" s="133" t="s">
        <v>166</v>
      </c>
      <c r="F106" s="134" t="s">
        <v>167</v>
      </c>
      <c r="G106" s="135" t="s">
        <v>168</v>
      </c>
      <c r="H106" s="136">
        <v>612</v>
      </c>
      <c r="I106" s="137"/>
      <c r="J106" s="138">
        <f>ROUND(I106*H106,2)</f>
        <v>0</v>
      </c>
      <c r="K106" s="134" t="s">
        <v>169</v>
      </c>
      <c r="L106" s="33"/>
      <c r="M106" s="139" t="s">
        <v>34</v>
      </c>
      <c r="N106" s="140" t="s">
        <v>51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106</v>
      </c>
      <c r="AT106" s="143" t="s">
        <v>165</v>
      </c>
      <c r="AU106" s="143" t="s">
        <v>88</v>
      </c>
      <c r="AY106" s="17" t="s">
        <v>163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23</v>
      </c>
      <c r="BK106" s="144">
        <f>ROUND(I106*H106,2)</f>
        <v>0</v>
      </c>
      <c r="BL106" s="17" t="s">
        <v>106</v>
      </c>
      <c r="BM106" s="143" t="s">
        <v>170</v>
      </c>
    </row>
    <row r="107" spans="2:65" s="1" customFormat="1" ht="11.25">
      <c r="B107" s="33"/>
      <c r="D107" s="145" t="s">
        <v>171</v>
      </c>
      <c r="F107" s="146" t="s">
        <v>172</v>
      </c>
      <c r="I107" s="147"/>
      <c r="L107" s="33"/>
      <c r="M107" s="148"/>
      <c r="T107" s="54"/>
      <c r="AT107" s="17" t="s">
        <v>171</v>
      </c>
      <c r="AU107" s="17" t="s">
        <v>88</v>
      </c>
    </row>
    <row r="108" spans="2:65" s="12" customFormat="1" ht="11.25">
      <c r="B108" s="149"/>
      <c r="D108" s="150" t="s">
        <v>173</v>
      </c>
      <c r="E108" s="151" t="s">
        <v>34</v>
      </c>
      <c r="F108" s="152" t="s">
        <v>174</v>
      </c>
      <c r="H108" s="151" t="s">
        <v>34</v>
      </c>
      <c r="I108" s="153"/>
      <c r="L108" s="149"/>
      <c r="M108" s="154"/>
      <c r="T108" s="155"/>
      <c r="AT108" s="151" t="s">
        <v>173</v>
      </c>
      <c r="AU108" s="151" t="s">
        <v>88</v>
      </c>
      <c r="AV108" s="12" t="s">
        <v>23</v>
      </c>
      <c r="AW108" s="12" t="s">
        <v>39</v>
      </c>
      <c r="AX108" s="12" t="s">
        <v>80</v>
      </c>
      <c r="AY108" s="151" t="s">
        <v>163</v>
      </c>
    </row>
    <row r="109" spans="2:65" s="12" customFormat="1" ht="11.25">
      <c r="B109" s="149"/>
      <c r="D109" s="150" t="s">
        <v>173</v>
      </c>
      <c r="E109" s="151" t="s">
        <v>34</v>
      </c>
      <c r="F109" s="152" t="s">
        <v>931</v>
      </c>
      <c r="H109" s="151" t="s">
        <v>34</v>
      </c>
      <c r="I109" s="153"/>
      <c r="L109" s="149"/>
      <c r="M109" s="154"/>
      <c r="T109" s="155"/>
      <c r="AT109" s="151" t="s">
        <v>173</v>
      </c>
      <c r="AU109" s="151" t="s">
        <v>88</v>
      </c>
      <c r="AV109" s="12" t="s">
        <v>23</v>
      </c>
      <c r="AW109" s="12" t="s">
        <v>39</v>
      </c>
      <c r="AX109" s="12" t="s">
        <v>80</v>
      </c>
      <c r="AY109" s="151" t="s">
        <v>163</v>
      </c>
    </row>
    <row r="110" spans="2:65" s="13" customFormat="1" ht="11.25">
      <c r="B110" s="156"/>
      <c r="D110" s="150" t="s">
        <v>173</v>
      </c>
      <c r="E110" s="157" t="s">
        <v>34</v>
      </c>
      <c r="F110" s="158" t="s">
        <v>932</v>
      </c>
      <c r="H110" s="159">
        <v>40</v>
      </c>
      <c r="I110" s="160"/>
      <c r="L110" s="156"/>
      <c r="M110" s="161"/>
      <c r="T110" s="162"/>
      <c r="AT110" s="157" t="s">
        <v>173</v>
      </c>
      <c r="AU110" s="157" t="s">
        <v>88</v>
      </c>
      <c r="AV110" s="13" t="s">
        <v>88</v>
      </c>
      <c r="AW110" s="13" t="s">
        <v>39</v>
      </c>
      <c r="AX110" s="13" t="s">
        <v>80</v>
      </c>
      <c r="AY110" s="157" t="s">
        <v>163</v>
      </c>
    </row>
    <row r="111" spans="2:65" s="12" customFormat="1" ht="11.25">
      <c r="B111" s="149"/>
      <c r="D111" s="150" t="s">
        <v>173</v>
      </c>
      <c r="E111" s="151" t="s">
        <v>34</v>
      </c>
      <c r="F111" s="152" t="s">
        <v>276</v>
      </c>
      <c r="H111" s="151" t="s">
        <v>34</v>
      </c>
      <c r="I111" s="153"/>
      <c r="L111" s="149"/>
      <c r="M111" s="154"/>
      <c r="T111" s="155"/>
      <c r="AT111" s="151" t="s">
        <v>173</v>
      </c>
      <c r="AU111" s="151" t="s">
        <v>88</v>
      </c>
      <c r="AV111" s="12" t="s">
        <v>23</v>
      </c>
      <c r="AW111" s="12" t="s">
        <v>39</v>
      </c>
      <c r="AX111" s="12" t="s">
        <v>80</v>
      </c>
      <c r="AY111" s="151" t="s">
        <v>163</v>
      </c>
    </row>
    <row r="112" spans="2:65" s="12" customFormat="1" ht="11.25">
      <c r="B112" s="149"/>
      <c r="D112" s="150" t="s">
        <v>173</v>
      </c>
      <c r="E112" s="151" t="s">
        <v>34</v>
      </c>
      <c r="F112" s="152" t="s">
        <v>176</v>
      </c>
      <c r="H112" s="151" t="s">
        <v>34</v>
      </c>
      <c r="I112" s="153"/>
      <c r="L112" s="149"/>
      <c r="M112" s="154"/>
      <c r="T112" s="155"/>
      <c r="AT112" s="151" t="s">
        <v>173</v>
      </c>
      <c r="AU112" s="151" t="s">
        <v>88</v>
      </c>
      <c r="AV112" s="12" t="s">
        <v>23</v>
      </c>
      <c r="AW112" s="12" t="s">
        <v>39</v>
      </c>
      <c r="AX112" s="12" t="s">
        <v>80</v>
      </c>
      <c r="AY112" s="151" t="s">
        <v>163</v>
      </c>
    </row>
    <row r="113" spans="2:65" s="13" customFormat="1" ht="11.25">
      <c r="B113" s="156"/>
      <c r="D113" s="150" t="s">
        <v>173</v>
      </c>
      <c r="E113" s="157" t="s">
        <v>34</v>
      </c>
      <c r="F113" s="158" t="s">
        <v>219</v>
      </c>
      <c r="H113" s="159">
        <v>5</v>
      </c>
      <c r="I113" s="160"/>
      <c r="L113" s="156"/>
      <c r="M113" s="161"/>
      <c r="T113" s="162"/>
      <c r="AT113" s="157" t="s">
        <v>173</v>
      </c>
      <c r="AU113" s="157" t="s">
        <v>88</v>
      </c>
      <c r="AV113" s="13" t="s">
        <v>88</v>
      </c>
      <c r="AW113" s="13" t="s">
        <v>39</v>
      </c>
      <c r="AX113" s="13" t="s">
        <v>80</v>
      </c>
      <c r="AY113" s="157" t="s">
        <v>163</v>
      </c>
    </row>
    <row r="114" spans="2:65" s="12" customFormat="1" ht="11.25">
      <c r="B114" s="149"/>
      <c r="D114" s="150" t="s">
        <v>173</v>
      </c>
      <c r="E114" s="151" t="s">
        <v>34</v>
      </c>
      <c r="F114" s="152" t="s">
        <v>178</v>
      </c>
      <c r="H114" s="151" t="s">
        <v>34</v>
      </c>
      <c r="I114" s="153"/>
      <c r="L114" s="149"/>
      <c r="M114" s="154"/>
      <c r="T114" s="155"/>
      <c r="AT114" s="151" t="s">
        <v>173</v>
      </c>
      <c r="AU114" s="151" t="s">
        <v>88</v>
      </c>
      <c r="AV114" s="12" t="s">
        <v>23</v>
      </c>
      <c r="AW114" s="12" t="s">
        <v>39</v>
      </c>
      <c r="AX114" s="12" t="s">
        <v>80</v>
      </c>
      <c r="AY114" s="151" t="s">
        <v>163</v>
      </c>
    </row>
    <row r="115" spans="2:65" s="12" customFormat="1" ht="11.25">
      <c r="B115" s="149"/>
      <c r="D115" s="150" t="s">
        <v>173</v>
      </c>
      <c r="E115" s="151" t="s">
        <v>34</v>
      </c>
      <c r="F115" s="152" t="s">
        <v>176</v>
      </c>
      <c r="H115" s="151" t="s">
        <v>34</v>
      </c>
      <c r="I115" s="153"/>
      <c r="L115" s="149"/>
      <c r="M115" s="154"/>
      <c r="T115" s="155"/>
      <c r="AT115" s="151" t="s">
        <v>173</v>
      </c>
      <c r="AU115" s="151" t="s">
        <v>88</v>
      </c>
      <c r="AV115" s="12" t="s">
        <v>23</v>
      </c>
      <c r="AW115" s="12" t="s">
        <v>39</v>
      </c>
      <c r="AX115" s="12" t="s">
        <v>80</v>
      </c>
      <c r="AY115" s="151" t="s">
        <v>163</v>
      </c>
    </row>
    <row r="116" spans="2:65" s="13" customFormat="1" ht="11.25">
      <c r="B116" s="156"/>
      <c r="D116" s="150" t="s">
        <v>173</v>
      </c>
      <c r="E116" s="157" t="s">
        <v>34</v>
      </c>
      <c r="F116" s="158" t="s">
        <v>933</v>
      </c>
      <c r="H116" s="159">
        <v>15</v>
      </c>
      <c r="I116" s="160"/>
      <c r="L116" s="156"/>
      <c r="M116" s="161"/>
      <c r="T116" s="162"/>
      <c r="AT116" s="157" t="s">
        <v>173</v>
      </c>
      <c r="AU116" s="157" t="s">
        <v>88</v>
      </c>
      <c r="AV116" s="13" t="s">
        <v>88</v>
      </c>
      <c r="AW116" s="13" t="s">
        <v>39</v>
      </c>
      <c r="AX116" s="13" t="s">
        <v>80</v>
      </c>
      <c r="AY116" s="157" t="s">
        <v>163</v>
      </c>
    </row>
    <row r="117" spans="2:65" s="12" customFormat="1" ht="11.25">
      <c r="B117" s="149"/>
      <c r="D117" s="150" t="s">
        <v>173</v>
      </c>
      <c r="E117" s="151" t="s">
        <v>34</v>
      </c>
      <c r="F117" s="152" t="s">
        <v>180</v>
      </c>
      <c r="H117" s="151" t="s">
        <v>34</v>
      </c>
      <c r="I117" s="153"/>
      <c r="L117" s="149"/>
      <c r="M117" s="154"/>
      <c r="T117" s="155"/>
      <c r="AT117" s="151" t="s">
        <v>173</v>
      </c>
      <c r="AU117" s="151" t="s">
        <v>88</v>
      </c>
      <c r="AV117" s="12" t="s">
        <v>23</v>
      </c>
      <c r="AW117" s="12" t="s">
        <v>39</v>
      </c>
      <c r="AX117" s="12" t="s">
        <v>80</v>
      </c>
      <c r="AY117" s="151" t="s">
        <v>163</v>
      </c>
    </row>
    <row r="118" spans="2:65" s="12" customFormat="1" ht="11.25">
      <c r="B118" s="149"/>
      <c r="D118" s="150" t="s">
        <v>173</v>
      </c>
      <c r="E118" s="151" t="s">
        <v>34</v>
      </c>
      <c r="F118" s="152" t="s">
        <v>176</v>
      </c>
      <c r="H118" s="151" t="s">
        <v>34</v>
      </c>
      <c r="I118" s="153"/>
      <c r="L118" s="149"/>
      <c r="M118" s="154"/>
      <c r="T118" s="155"/>
      <c r="AT118" s="151" t="s">
        <v>173</v>
      </c>
      <c r="AU118" s="151" t="s">
        <v>88</v>
      </c>
      <c r="AV118" s="12" t="s">
        <v>23</v>
      </c>
      <c r="AW118" s="12" t="s">
        <v>39</v>
      </c>
      <c r="AX118" s="12" t="s">
        <v>80</v>
      </c>
      <c r="AY118" s="151" t="s">
        <v>163</v>
      </c>
    </row>
    <row r="119" spans="2:65" s="13" customFormat="1" ht="11.25">
      <c r="B119" s="156"/>
      <c r="D119" s="150" t="s">
        <v>173</v>
      </c>
      <c r="E119" s="157" t="s">
        <v>34</v>
      </c>
      <c r="F119" s="158" t="s">
        <v>934</v>
      </c>
      <c r="H119" s="159">
        <v>552</v>
      </c>
      <c r="I119" s="160"/>
      <c r="L119" s="156"/>
      <c r="M119" s="161"/>
      <c r="T119" s="162"/>
      <c r="AT119" s="157" t="s">
        <v>173</v>
      </c>
      <c r="AU119" s="157" t="s">
        <v>88</v>
      </c>
      <c r="AV119" s="13" t="s">
        <v>88</v>
      </c>
      <c r="AW119" s="13" t="s">
        <v>39</v>
      </c>
      <c r="AX119" s="13" t="s">
        <v>80</v>
      </c>
      <c r="AY119" s="157" t="s">
        <v>163</v>
      </c>
    </row>
    <row r="120" spans="2:65" s="14" customFormat="1" ht="11.25">
      <c r="B120" s="163"/>
      <c r="D120" s="150" t="s">
        <v>173</v>
      </c>
      <c r="E120" s="164" t="s">
        <v>34</v>
      </c>
      <c r="F120" s="165" t="s">
        <v>182</v>
      </c>
      <c r="H120" s="166">
        <v>612</v>
      </c>
      <c r="I120" s="167"/>
      <c r="L120" s="163"/>
      <c r="M120" s="168"/>
      <c r="T120" s="169"/>
      <c r="AT120" s="164" t="s">
        <v>173</v>
      </c>
      <c r="AU120" s="164" t="s">
        <v>88</v>
      </c>
      <c r="AV120" s="14" t="s">
        <v>106</v>
      </c>
      <c r="AW120" s="14" t="s">
        <v>39</v>
      </c>
      <c r="AX120" s="14" t="s">
        <v>23</v>
      </c>
      <c r="AY120" s="164" t="s">
        <v>163</v>
      </c>
    </row>
    <row r="121" spans="2:65" s="1" customFormat="1" ht="24.2" customHeight="1">
      <c r="B121" s="33"/>
      <c r="C121" s="132" t="s">
        <v>88</v>
      </c>
      <c r="D121" s="132" t="s">
        <v>165</v>
      </c>
      <c r="E121" s="133" t="s">
        <v>183</v>
      </c>
      <c r="F121" s="134" t="s">
        <v>184</v>
      </c>
      <c r="G121" s="135" t="s">
        <v>185</v>
      </c>
      <c r="H121" s="136">
        <v>144.9</v>
      </c>
      <c r="I121" s="137"/>
      <c r="J121" s="138">
        <f>ROUND(I121*H121,2)</f>
        <v>0</v>
      </c>
      <c r="K121" s="134" t="s">
        <v>169</v>
      </c>
      <c r="L121" s="33"/>
      <c r="M121" s="139" t="s">
        <v>34</v>
      </c>
      <c r="N121" s="140" t="s">
        <v>51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106</v>
      </c>
      <c r="AT121" s="143" t="s">
        <v>165</v>
      </c>
      <c r="AU121" s="143" t="s">
        <v>88</v>
      </c>
      <c r="AY121" s="17" t="s">
        <v>163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7" t="s">
        <v>23</v>
      </c>
      <c r="BK121" s="144">
        <f>ROUND(I121*H121,2)</f>
        <v>0</v>
      </c>
      <c r="BL121" s="17" t="s">
        <v>106</v>
      </c>
      <c r="BM121" s="143" t="s">
        <v>186</v>
      </c>
    </row>
    <row r="122" spans="2:65" s="1" customFormat="1" ht="11.25">
      <c r="B122" s="33"/>
      <c r="D122" s="145" t="s">
        <v>171</v>
      </c>
      <c r="F122" s="146" t="s">
        <v>187</v>
      </c>
      <c r="I122" s="147"/>
      <c r="L122" s="33"/>
      <c r="M122" s="148"/>
      <c r="T122" s="54"/>
      <c r="AT122" s="17" t="s">
        <v>171</v>
      </c>
      <c r="AU122" s="17" t="s">
        <v>88</v>
      </c>
    </row>
    <row r="123" spans="2:65" s="12" customFormat="1" ht="11.25">
      <c r="B123" s="149"/>
      <c r="D123" s="150" t="s">
        <v>173</v>
      </c>
      <c r="E123" s="151" t="s">
        <v>34</v>
      </c>
      <c r="F123" s="152" t="s">
        <v>174</v>
      </c>
      <c r="H123" s="151" t="s">
        <v>34</v>
      </c>
      <c r="I123" s="153"/>
      <c r="L123" s="149"/>
      <c r="M123" s="154"/>
      <c r="T123" s="155"/>
      <c r="AT123" s="151" t="s">
        <v>173</v>
      </c>
      <c r="AU123" s="151" t="s">
        <v>88</v>
      </c>
      <c r="AV123" s="12" t="s">
        <v>23</v>
      </c>
      <c r="AW123" s="12" t="s">
        <v>39</v>
      </c>
      <c r="AX123" s="12" t="s">
        <v>80</v>
      </c>
      <c r="AY123" s="151" t="s">
        <v>163</v>
      </c>
    </row>
    <row r="124" spans="2:65" s="12" customFormat="1" ht="11.25">
      <c r="B124" s="149"/>
      <c r="D124" s="150" t="s">
        <v>173</v>
      </c>
      <c r="E124" s="151" t="s">
        <v>34</v>
      </c>
      <c r="F124" s="152" t="s">
        <v>935</v>
      </c>
      <c r="H124" s="151" t="s">
        <v>34</v>
      </c>
      <c r="I124" s="153"/>
      <c r="L124" s="149"/>
      <c r="M124" s="154"/>
      <c r="T124" s="155"/>
      <c r="AT124" s="151" t="s">
        <v>173</v>
      </c>
      <c r="AU124" s="151" t="s">
        <v>88</v>
      </c>
      <c r="AV124" s="12" t="s">
        <v>23</v>
      </c>
      <c r="AW124" s="12" t="s">
        <v>39</v>
      </c>
      <c r="AX124" s="12" t="s">
        <v>80</v>
      </c>
      <c r="AY124" s="151" t="s">
        <v>163</v>
      </c>
    </row>
    <row r="125" spans="2:65" s="13" customFormat="1" ht="11.25">
      <c r="B125" s="156"/>
      <c r="D125" s="150" t="s">
        <v>173</v>
      </c>
      <c r="E125" s="157" t="s">
        <v>34</v>
      </c>
      <c r="F125" s="158" t="s">
        <v>936</v>
      </c>
      <c r="H125" s="159">
        <v>18.04</v>
      </c>
      <c r="I125" s="160"/>
      <c r="L125" s="156"/>
      <c r="M125" s="161"/>
      <c r="T125" s="162"/>
      <c r="AT125" s="157" t="s">
        <v>173</v>
      </c>
      <c r="AU125" s="157" t="s">
        <v>88</v>
      </c>
      <c r="AV125" s="13" t="s">
        <v>88</v>
      </c>
      <c r="AW125" s="13" t="s">
        <v>39</v>
      </c>
      <c r="AX125" s="13" t="s">
        <v>80</v>
      </c>
      <c r="AY125" s="157" t="s">
        <v>163</v>
      </c>
    </row>
    <row r="126" spans="2:65" s="12" customFormat="1" ht="11.25">
      <c r="B126" s="149"/>
      <c r="D126" s="150" t="s">
        <v>173</v>
      </c>
      <c r="E126" s="151" t="s">
        <v>34</v>
      </c>
      <c r="F126" s="152" t="s">
        <v>191</v>
      </c>
      <c r="H126" s="151" t="s">
        <v>34</v>
      </c>
      <c r="I126" s="153"/>
      <c r="L126" s="149"/>
      <c r="M126" s="154"/>
      <c r="T126" s="155"/>
      <c r="AT126" s="151" t="s">
        <v>173</v>
      </c>
      <c r="AU126" s="151" t="s">
        <v>88</v>
      </c>
      <c r="AV126" s="12" t="s">
        <v>23</v>
      </c>
      <c r="AW126" s="12" t="s">
        <v>39</v>
      </c>
      <c r="AX126" s="12" t="s">
        <v>80</v>
      </c>
      <c r="AY126" s="151" t="s">
        <v>163</v>
      </c>
    </row>
    <row r="127" spans="2:65" s="13" customFormat="1" ht="11.25">
      <c r="B127" s="156"/>
      <c r="D127" s="150" t="s">
        <v>173</v>
      </c>
      <c r="E127" s="157" t="s">
        <v>34</v>
      </c>
      <c r="F127" s="158" t="s">
        <v>937</v>
      </c>
      <c r="H127" s="159">
        <v>39.590000000000003</v>
      </c>
      <c r="I127" s="160"/>
      <c r="L127" s="156"/>
      <c r="M127" s="161"/>
      <c r="T127" s="162"/>
      <c r="AT127" s="157" t="s">
        <v>173</v>
      </c>
      <c r="AU127" s="157" t="s">
        <v>88</v>
      </c>
      <c r="AV127" s="13" t="s">
        <v>88</v>
      </c>
      <c r="AW127" s="13" t="s">
        <v>39</v>
      </c>
      <c r="AX127" s="13" t="s">
        <v>80</v>
      </c>
      <c r="AY127" s="157" t="s">
        <v>163</v>
      </c>
    </row>
    <row r="128" spans="2:65" s="12" customFormat="1" ht="11.25">
      <c r="B128" s="149"/>
      <c r="D128" s="150" t="s">
        <v>173</v>
      </c>
      <c r="E128" s="151" t="s">
        <v>34</v>
      </c>
      <c r="F128" s="152" t="s">
        <v>195</v>
      </c>
      <c r="H128" s="151" t="s">
        <v>34</v>
      </c>
      <c r="I128" s="153"/>
      <c r="L128" s="149"/>
      <c r="M128" s="154"/>
      <c r="T128" s="155"/>
      <c r="AT128" s="151" t="s">
        <v>173</v>
      </c>
      <c r="AU128" s="151" t="s">
        <v>88</v>
      </c>
      <c r="AV128" s="12" t="s">
        <v>23</v>
      </c>
      <c r="AW128" s="12" t="s">
        <v>39</v>
      </c>
      <c r="AX128" s="12" t="s">
        <v>80</v>
      </c>
      <c r="AY128" s="151" t="s">
        <v>163</v>
      </c>
    </row>
    <row r="129" spans="2:51" s="13" customFormat="1" ht="11.25">
      <c r="B129" s="156"/>
      <c r="D129" s="150" t="s">
        <v>173</v>
      </c>
      <c r="E129" s="157" t="s">
        <v>34</v>
      </c>
      <c r="F129" s="158" t="s">
        <v>938</v>
      </c>
      <c r="H129" s="159">
        <v>1.4</v>
      </c>
      <c r="I129" s="160"/>
      <c r="L129" s="156"/>
      <c r="M129" s="161"/>
      <c r="T129" s="162"/>
      <c r="AT129" s="157" t="s">
        <v>173</v>
      </c>
      <c r="AU129" s="157" t="s">
        <v>88</v>
      </c>
      <c r="AV129" s="13" t="s">
        <v>88</v>
      </c>
      <c r="AW129" s="13" t="s">
        <v>39</v>
      </c>
      <c r="AX129" s="13" t="s">
        <v>80</v>
      </c>
      <c r="AY129" s="157" t="s">
        <v>163</v>
      </c>
    </row>
    <row r="130" spans="2:51" s="12" customFormat="1" ht="11.25">
      <c r="B130" s="149"/>
      <c r="D130" s="150" t="s">
        <v>173</v>
      </c>
      <c r="E130" s="151" t="s">
        <v>34</v>
      </c>
      <c r="F130" s="152" t="s">
        <v>176</v>
      </c>
      <c r="H130" s="151" t="s">
        <v>34</v>
      </c>
      <c r="I130" s="153"/>
      <c r="L130" s="149"/>
      <c r="M130" s="154"/>
      <c r="T130" s="155"/>
      <c r="AT130" s="151" t="s">
        <v>173</v>
      </c>
      <c r="AU130" s="151" t="s">
        <v>88</v>
      </c>
      <c r="AV130" s="12" t="s">
        <v>23</v>
      </c>
      <c r="AW130" s="12" t="s">
        <v>39</v>
      </c>
      <c r="AX130" s="12" t="s">
        <v>80</v>
      </c>
      <c r="AY130" s="151" t="s">
        <v>163</v>
      </c>
    </row>
    <row r="131" spans="2:51" s="13" customFormat="1" ht="11.25">
      <c r="B131" s="156"/>
      <c r="D131" s="150" t="s">
        <v>173</v>
      </c>
      <c r="E131" s="157" t="s">
        <v>34</v>
      </c>
      <c r="F131" s="158" t="s">
        <v>939</v>
      </c>
      <c r="H131" s="159">
        <v>1.3</v>
      </c>
      <c r="I131" s="160"/>
      <c r="L131" s="156"/>
      <c r="M131" s="161"/>
      <c r="T131" s="162"/>
      <c r="AT131" s="157" t="s">
        <v>173</v>
      </c>
      <c r="AU131" s="157" t="s">
        <v>88</v>
      </c>
      <c r="AV131" s="13" t="s">
        <v>88</v>
      </c>
      <c r="AW131" s="13" t="s">
        <v>39</v>
      </c>
      <c r="AX131" s="13" t="s">
        <v>80</v>
      </c>
      <c r="AY131" s="157" t="s">
        <v>163</v>
      </c>
    </row>
    <row r="132" spans="2:51" s="12" customFormat="1" ht="11.25">
      <c r="B132" s="149"/>
      <c r="D132" s="150" t="s">
        <v>173</v>
      </c>
      <c r="E132" s="151" t="s">
        <v>34</v>
      </c>
      <c r="F132" s="152" t="s">
        <v>178</v>
      </c>
      <c r="H132" s="151" t="s">
        <v>34</v>
      </c>
      <c r="I132" s="153"/>
      <c r="L132" s="149"/>
      <c r="M132" s="154"/>
      <c r="T132" s="155"/>
      <c r="AT132" s="151" t="s">
        <v>173</v>
      </c>
      <c r="AU132" s="151" t="s">
        <v>88</v>
      </c>
      <c r="AV132" s="12" t="s">
        <v>23</v>
      </c>
      <c r="AW132" s="12" t="s">
        <v>39</v>
      </c>
      <c r="AX132" s="12" t="s">
        <v>80</v>
      </c>
      <c r="AY132" s="151" t="s">
        <v>163</v>
      </c>
    </row>
    <row r="133" spans="2:51" s="13" customFormat="1" ht="11.25">
      <c r="B133" s="156"/>
      <c r="D133" s="150" t="s">
        <v>173</v>
      </c>
      <c r="E133" s="157" t="s">
        <v>34</v>
      </c>
      <c r="F133" s="158" t="s">
        <v>940</v>
      </c>
      <c r="H133" s="159">
        <v>40.89</v>
      </c>
      <c r="I133" s="160"/>
      <c r="L133" s="156"/>
      <c r="M133" s="161"/>
      <c r="T133" s="162"/>
      <c r="AT133" s="157" t="s">
        <v>173</v>
      </c>
      <c r="AU133" s="157" t="s">
        <v>88</v>
      </c>
      <c r="AV133" s="13" t="s">
        <v>88</v>
      </c>
      <c r="AW133" s="13" t="s">
        <v>39</v>
      </c>
      <c r="AX133" s="13" t="s">
        <v>80</v>
      </c>
      <c r="AY133" s="157" t="s">
        <v>163</v>
      </c>
    </row>
    <row r="134" spans="2:51" s="12" customFormat="1" ht="11.25">
      <c r="B134" s="149"/>
      <c r="D134" s="150" t="s">
        <v>173</v>
      </c>
      <c r="E134" s="151" t="s">
        <v>34</v>
      </c>
      <c r="F134" s="152" t="s">
        <v>193</v>
      </c>
      <c r="H134" s="151" t="s">
        <v>34</v>
      </c>
      <c r="I134" s="153"/>
      <c r="L134" s="149"/>
      <c r="M134" s="154"/>
      <c r="T134" s="155"/>
      <c r="AT134" s="151" t="s">
        <v>173</v>
      </c>
      <c r="AU134" s="151" t="s">
        <v>88</v>
      </c>
      <c r="AV134" s="12" t="s">
        <v>23</v>
      </c>
      <c r="AW134" s="12" t="s">
        <v>39</v>
      </c>
      <c r="AX134" s="12" t="s">
        <v>80</v>
      </c>
      <c r="AY134" s="151" t="s">
        <v>163</v>
      </c>
    </row>
    <row r="135" spans="2:51" s="13" customFormat="1" ht="11.25">
      <c r="B135" s="156"/>
      <c r="D135" s="150" t="s">
        <v>173</v>
      </c>
      <c r="E135" s="157" t="s">
        <v>34</v>
      </c>
      <c r="F135" s="158" t="s">
        <v>941</v>
      </c>
      <c r="H135" s="159">
        <v>6.88</v>
      </c>
      <c r="I135" s="160"/>
      <c r="L135" s="156"/>
      <c r="M135" s="161"/>
      <c r="T135" s="162"/>
      <c r="AT135" s="157" t="s">
        <v>173</v>
      </c>
      <c r="AU135" s="157" t="s">
        <v>88</v>
      </c>
      <c r="AV135" s="13" t="s">
        <v>88</v>
      </c>
      <c r="AW135" s="13" t="s">
        <v>39</v>
      </c>
      <c r="AX135" s="13" t="s">
        <v>80</v>
      </c>
      <c r="AY135" s="157" t="s">
        <v>163</v>
      </c>
    </row>
    <row r="136" spans="2:51" s="12" customFormat="1" ht="11.25">
      <c r="B136" s="149"/>
      <c r="D136" s="150" t="s">
        <v>173</v>
      </c>
      <c r="E136" s="151" t="s">
        <v>34</v>
      </c>
      <c r="F136" s="152" t="s">
        <v>176</v>
      </c>
      <c r="H136" s="151" t="s">
        <v>34</v>
      </c>
      <c r="I136" s="153"/>
      <c r="L136" s="149"/>
      <c r="M136" s="154"/>
      <c r="T136" s="155"/>
      <c r="AT136" s="151" t="s">
        <v>173</v>
      </c>
      <c r="AU136" s="151" t="s">
        <v>88</v>
      </c>
      <c r="AV136" s="12" t="s">
        <v>23</v>
      </c>
      <c r="AW136" s="12" t="s">
        <v>39</v>
      </c>
      <c r="AX136" s="12" t="s">
        <v>80</v>
      </c>
      <c r="AY136" s="151" t="s">
        <v>163</v>
      </c>
    </row>
    <row r="137" spans="2:51" s="13" customFormat="1" ht="11.25">
      <c r="B137" s="156"/>
      <c r="D137" s="150" t="s">
        <v>173</v>
      </c>
      <c r="E137" s="157" t="s">
        <v>34</v>
      </c>
      <c r="F137" s="158" t="s">
        <v>942</v>
      </c>
      <c r="H137" s="159">
        <v>4.8</v>
      </c>
      <c r="I137" s="160"/>
      <c r="L137" s="156"/>
      <c r="M137" s="161"/>
      <c r="T137" s="162"/>
      <c r="AT137" s="157" t="s">
        <v>173</v>
      </c>
      <c r="AU137" s="157" t="s">
        <v>88</v>
      </c>
      <c r="AV137" s="13" t="s">
        <v>88</v>
      </c>
      <c r="AW137" s="13" t="s">
        <v>39</v>
      </c>
      <c r="AX137" s="13" t="s">
        <v>80</v>
      </c>
      <c r="AY137" s="157" t="s">
        <v>163</v>
      </c>
    </row>
    <row r="138" spans="2:51" s="12" customFormat="1" ht="11.25">
      <c r="B138" s="149"/>
      <c r="D138" s="150" t="s">
        <v>173</v>
      </c>
      <c r="E138" s="151" t="s">
        <v>34</v>
      </c>
      <c r="F138" s="152" t="s">
        <v>180</v>
      </c>
      <c r="H138" s="151" t="s">
        <v>34</v>
      </c>
      <c r="I138" s="153"/>
      <c r="L138" s="149"/>
      <c r="M138" s="154"/>
      <c r="T138" s="155"/>
      <c r="AT138" s="151" t="s">
        <v>173</v>
      </c>
      <c r="AU138" s="151" t="s">
        <v>88</v>
      </c>
      <c r="AV138" s="12" t="s">
        <v>23</v>
      </c>
      <c r="AW138" s="12" t="s">
        <v>39</v>
      </c>
      <c r="AX138" s="12" t="s">
        <v>80</v>
      </c>
      <c r="AY138" s="151" t="s">
        <v>163</v>
      </c>
    </row>
    <row r="139" spans="2:51" s="13" customFormat="1" ht="11.25">
      <c r="B139" s="156"/>
      <c r="D139" s="150" t="s">
        <v>173</v>
      </c>
      <c r="E139" s="157" t="s">
        <v>34</v>
      </c>
      <c r="F139" s="158" t="s">
        <v>943</v>
      </c>
      <c r="H139" s="159">
        <v>1.5</v>
      </c>
      <c r="I139" s="160"/>
      <c r="L139" s="156"/>
      <c r="M139" s="161"/>
      <c r="T139" s="162"/>
      <c r="AT139" s="157" t="s">
        <v>173</v>
      </c>
      <c r="AU139" s="157" t="s">
        <v>88</v>
      </c>
      <c r="AV139" s="13" t="s">
        <v>88</v>
      </c>
      <c r="AW139" s="13" t="s">
        <v>39</v>
      </c>
      <c r="AX139" s="13" t="s">
        <v>80</v>
      </c>
      <c r="AY139" s="157" t="s">
        <v>163</v>
      </c>
    </row>
    <row r="140" spans="2:51" s="12" customFormat="1" ht="11.25">
      <c r="B140" s="149"/>
      <c r="D140" s="150" t="s">
        <v>173</v>
      </c>
      <c r="E140" s="151" t="s">
        <v>34</v>
      </c>
      <c r="F140" s="152" t="s">
        <v>205</v>
      </c>
      <c r="H140" s="151" t="s">
        <v>34</v>
      </c>
      <c r="I140" s="153"/>
      <c r="L140" s="149"/>
      <c r="M140" s="154"/>
      <c r="T140" s="155"/>
      <c r="AT140" s="151" t="s">
        <v>173</v>
      </c>
      <c r="AU140" s="151" t="s">
        <v>88</v>
      </c>
      <c r="AV140" s="12" t="s">
        <v>23</v>
      </c>
      <c r="AW140" s="12" t="s">
        <v>39</v>
      </c>
      <c r="AX140" s="12" t="s">
        <v>80</v>
      </c>
      <c r="AY140" s="151" t="s">
        <v>163</v>
      </c>
    </row>
    <row r="141" spans="2:51" s="13" customFormat="1" ht="11.25">
      <c r="B141" s="156"/>
      <c r="D141" s="150" t="s">
        <v>173</v>
      </c>
      <c r="E141" s="157" t="s">
        <v>34</v>
      </c>
      <c r="F141" s="158" t="s">
        <v>380</v>
      </c>
      <c r="H141" s="159">
        <v>26</v>
      </c>
      <c r="I141" s="160"/>
      <c r="L141" s="156"/>
      <c r="M141" s="161"/>
      <c r="T141" s="162"/>
      <c r="AT141" s="157" t="s">
        <v>173</v>
      </c>
      <c r="AU141" s="157" t="s">
        <v>88</v>
      </c>
      <c r="AV141" s="13" t="s">
        <v>88</v>
      </c>
      <c r="AW141" s="13" t="s">
        <v>39</v>
      </c>
      <c r="AX141" s="13" t="s">
        <v>80</v>
      </c>
      <c r="AY141" s="157" t="s">
        <v>163</v>
      </c>
    </row>
    <row r="142" spans="2:51" s="12" customFormat="1" ht="11.25">
      <c r="B142" s="149"/>
      <c r="D142" s="150" t="s">
        <v>173</v>
      </c>
      <c r="E142" s="151" t="s">
        <v>34</v>
      </c>
      <c r="F142" s="152" t="s">
        <v>175</v>
      </c>
      <c r="H142" s="151" t="s">
        <v>34</v>
      </c>
      <c r="I142" s="153"/>
      <c r="L142" s="149"/>
      <c r="M142" s="154"/>
      <c r="T142" s="155"/>
      <c r="AT142" s="151" t="s">
        <v>173</v>
      </c>
      <c r="AU142" s="151" t="s">
        <v>88</v>
      </c>
      <c r="AV142" s="12" t="s">
        <v>23</v>
      </c>
      <c r="AW142" s="12" t="s">
        <v>39</v>
      </c>
      <c r="AX142" s="12" t="s">
        <v>80</v>
      </c>
      <c r="AY142" s="151" t="s">
        <v>163</v>
      </c>
    </row>
    <row r="143" spans="2:51" s="13" customFormat="1" ht="11.25">
      <c r="B143" s="156"/>
      <c r="D143" s="150" t="s">
        <v>173</v>
      </c>
      <c r="E143" s="157" t="s">
        <v>34</v>
      </c>
      <c r="F143" s="158" t="s">
        <v>944</v>
      </c>
      <c r="H143" s="159">
        <v>0.5</v>
      </c>
      <c r="I143" s="160"/>
      <c r="L143" s="156"/>
      <c r="M143" s="161"/>
      <c r="T143" s="162"/>
      <c r="AT143" s="157" t="s">
        <v>173</v>
      </c>
      <c r="AU143" s="157" t="s">
        <v>88</v>
      </c>
      <c r="AV143" s="13" t="s">
        <v>88</v>
      </c>
      <c r="AW143" s="13" t="s">
        <v>39</v>
      </c>
      <c r="AX143" s="13" t="s">
        <v>80</v>
      </c>
      <c r="AY143" s="157" t="s">
        <v>163</v>
      </c>
    </row>
    <row r="144" spans="2:51" s="12" customFormat="1" ht="11.25">
      <c r="B144" s="149"/>
      <c r="D144" s="150" t="s">
        <v>173</v>
      </c>
      <c r="E144" s="151" t="s">
        <v>34</v>
      </c>
      <c r="F144" s="152" t="s">
        <v>945</v>
      </c>
      <c r="H144" s="151" t="s">
        <v>34</v>
      </c>
      <c r="I144" s="153"/>
      <c r="L144" s="149"/>
      <c r="M144" s="154"/>
      <c r="T144" s="155"/>
      <c r="AT144" s="151" t="s">
        <v>173</v>
      </c>
      <c r="AU144" s="151" t="s">
        <v>88</v>
      </c>
      <c r="AV144" s="12" t="s">
        <v>23</v>
      </c>
      <c r="AW144" s="12" t="s">
        <v>39</v>
      </c>
      <c r="AX144" s="12" t="s">
        <v>80</v>
      </c>
      <c r="AY144" s="151" t="s">
        <v>163</v>
      </c>
    </row>
    <row r="145" spans="2:65" s="13" customFormat="1" ht="11.25">
      <c r="B145" s="156"/>
      <c r="D145" s="150" t="s">
        <v>173</v>
      </c>
      <c r="E145" s="157" t="s">
        <v>34</v>
      </c>
      <c r="F145" s="158" t="s">
        <v>946</v>
      </c>
      <c r="H145" s="159">
        <v>4</v>
      </c>
      <c r="I145" s="160"/>
      <c r="L145" s="156"/>
      <c r="M145" s="161"/>
      <c r="T145" s="162"/>
      <c r="AT145" s="157" t="s">
        <v>173</v>
      </c>
      <c r="AU145" s="157" t="s">
        <v>88</v>
      </c>
      <c r="AV145" s="13" t="s">
        <v>88</v>
      </c>
      <c r="AW145" s="13" t="s">
        <v>39</v>
      </c>
      <c r="AX145" s="13" t="s">
        <v>80</v>
      </c>
      <c r="AY145" s="157" t="s">
        <v>163</v>
      </c>
    </row>
    <row r="146" spans="2:65" s="14" customFormat="1" ht="11.25">
      <c r="B146" s="163"/>
      <c r="D146" s="150" t="s">
        <v>173</v>
      </c>
      <c r="E146" s="164" t="s">
        <v>34</v>
      </c>
      <c r="F146" s="165" t="s">
        <v>182</v>
      </c>
      <c r="H146" s="166">
        <v>144.9</v>
      </c>
      <c r="I146" s="167"/>
      <c r="L146" s="163"/>
      <c r="M146" s="168"/>
      <c r="T146" s="169"/>
      <c r="AT146" s="164" t="s">
        <v>173</v>
      </c>
      <c r="AU146" s="164" t="s">
        <v>88</v>
      </c>
      <c r="AV146" s="14" t="s">
        <v>106</v>
      </c>
      <c r="AW146" s="14" t="s">
        <v>39</v>
      </c>
      <c r="AX146" s="14" t="s">
        <v>23</v>
      </c>
      <c r="AY146" s="164" t="s">
        <v>163</v>
      </c>
    </row>
    <row r="147" spans="2:65" s="1" customFormat="1" ht="24.2" customHeight="1">
      <c r="B147" s="33"/>
      <c r="C147" s="132" t="s">
        <v>96</v>
      </c>
      <c r="D147" s="132" t="s">
        <v>165</v>
      </c>
      <c r="E147" s="133" t="s">
        <v>947</v>
      </c>
      <c r="F147" s="134" t="s">
        <v>948</v>
      </c>
      <c r="G147" s="135" t="s">
        <v>185</v>
      </c>
      <c r="H147" s="136">
        <v>52.58</v>
      </c>
      <c r="I147" s="137"/>
      <c r="J147" s="138">
        <f>ROUND(I147*H147,2)</f>
        <v>0</v>
      </c>
      <c r="K147" s="134" t="s">
        <v>169</v>
      </c>
      <c r="L147" s="33"/>
      <c r="M147" s="139" t="s">
        <v>34</v>
      </c>
      <c r="N147" s="140" t="s">
        <v>51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106</v>
      </c>
      <c r="AT147" s="143" t="s">
        <v>165</v>
      </c>
      <c r="AU147" s="143" t="s">
        <v>88</v>
      </c>
      <c r="AY147" s="17" t="s">
        <v>163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23</v>
      </c>
      <c r="BK147" s="144">
        <f>ROUND(I147*H147,2)</f>
        <v>0</v>
      </c>
      <c r="BL147" s="17" t="s">
        <v>106</v>
      </c>
      <c r="BM147" s="143" t="s">
        <v>949</v>
      </c>
    </row>
    <row r="148" spans="2:65" s="1" customFormat="1" ht="11.25">
      <c r="B148" s="33"/>
      <c r="D148" s="145" t="s">
        <v>171</v>
      </c>
      <c r="F148" s="146" t="s">
        <v>950</v>
      </c>
      <c r="I148" s="147"/>
      <c r="L148" s="33"/>
      <c r="M148" s="148"/>
      <c r="T148" s="54"/>
      <c r="AT148" s="17" t="s">
        <v>171</v>
      </c>
      <c r="AU148" s="17" t="s">
        <v>88</v>
      </c>
    </row>
    <row r="149" spans="2:65" s="12" customFormat="1" ht="11.25">
      <c r="B149" s="149"/>
      <c r="D149" s="150" t="s">
        <v>173</v>
      </c>
      <c r="E149" s="151" t="s">
        <v>34</v>
      </c>
      <c r="F149" s="152" t="s">
        <v>951</v>
      </c>
      <c r="H149" s="151" t="s">
        <v>34</v>
      </c>
      <c r="I149" s="153"/>
      <c r="L149" s="149"/>
      <c r="M149" s="154"/>
      <c r="T149" s="155"/>
      <c r="AT149" s="151" t="s">
        <v>173</v>
      </c>
      <c r="AU149" s="151" t="s">
        <v>88</v>
      </c>
      <c r="AV149" s="12" t="s">
        <v>23</v>
      </c>
      <c r="AW149" s="12" t="s">
        <v>39</v>
      </c>
      <c r="AX149" s="12" t="s">
        <v>80</v>
      </c>
      <c r="AY149" s="151" t="s">
        <v>163</v>
      </c>
    </row>
    <row r="150" spans="2:65" s="13" customFormat="1" ht="11.25">
      <c r="B150" s="156"/>
      <c r="D150" s="150" t="s">
        <v>173</v>
      </c>
      <c r="E150" s="157" t="s">
        <v>34</v>
      </c>
      <c r="F150" s="158" t="s">
        <v>952</v>
      </c>
      <c r="H150" s="159">
        <v>21.08</v>
      </c>
      <c r="I150" s="160"/>
      <c r="L150" s="156"/>
      <c r="M150" s="161"/>
      <c r="T150" s="162"/>
      <c r="AT150" s="157" t="s">
        <v>173</v>
      </c>
      <c r="AU150" s="157" t="s">
        <v>88</v>
      </c>
      <c r="AV150" s="13" t="s">
        <v>88</v>
      </c>
      <c r="AW150" s="13" t="s">
        <v>39</v>
      </c>
      <c r="AX150" s="13" t="s">
        <v>80</v>
      </c>
      <c r="AY150" s="157" t="s">
        <v>163</v>
      </c>
    </row>
    <row r="151" spans="2:65" s="12" customFormat="1" ht="11.25">
      <c r="B151" s="149"/>
      <c r="D151" s="150" t="s">
        <v>173</v>
      </c>
      <c r="E151" s="151" t="s">
        <v>34</v>
      </c>
      <c r="F151" s="152" t="s">
        <v>953</v>
      </c>
      <c r="H151" s="151" t="s">
        <v>34</v>
      </c>
      <c r="I151" s="153"/>
      <c r="L151" s="149"/>
      <c r="M151" s="154"/>
      <c r="T151" s="155"/>
      <c r="AT151" s="151" t="s">
        <v>173</v>
      </c>
      <c r="AU151" s="151" t="s">
        <v>88</v>
      </c>
      <c r="AV151" s="12" t="s">
        <v>23</v>
      </c>
      <c r="AW151" s="12" t="s">
        <v>39</v>
      </c>
      <c r="AX151" s="12" t="s">
        <v>80</v>
      </c>
      <c r="AY151" s="151" t="s">
        <v>163</v>
      </c>
    </row>
    <row r="152" spans="2:65" s="13" customFormat="1" ht="11.25">
      <c r="B152" s="156"/>
      <c r="D152" s="150" t="s">
        <v>173</v>
      </c>
      <c r="E152" s="157" t="s">
        <v>34</v>
      </c>
      <c r="F152" s="158" t="s">
        <v>954</v>
      </c>
      <c r="H152" s="159">
        <v>31.5</v>
      </c>
      <c r="I152" s="160"/>
      <c r="L152" s="156"/>
      <c r="M152" s="161"/>
      <c r="T152" s="162"/>
      <c r="AT152" s="157" t="s">
        <v>173</v>
      </c>
      <c r="AU152" s="157" t="s">
        <v>88</v>
      </c>
      <c r="AV152" s="13" t="s">
        <v>88</v>
      </c>
      <c r="AW152" s="13" t="s">
        <v>39</v>
      </c>
      <c r="AX152" s="13" t="s">
        <v>80</v>
      </c>
      <c r="AY152" s="157" t="s">
        <v>163</v>
      </c>
    </row>
    <row r="153" spans="2:65" s="14" customFormat="1" ht="11.25">
      <c r="B153" s="163"/>
      <c r="D153" s="150" t="s">
        <v>173</v>
      </c>
      <c r="E153" s="164" t="s">
        <v>34</v>
      </c>
      <c r="F153" s="165" t="s">
        <v>182</v>
      </c>
      <c r="H153" s="166">
        <v>52.58</v>
      </c>
      <c r="I153" s="167"/>
      <c r="L153" s="163"/>
      <c r="M153" s="168"/>
      <c r="T153" s="169"/>
      <c r="AT153" s="164" t="s">
        <v>173</v>
      </c>
      <c r="AU153" s="164" t="s">
        <v>88</v>
      </c>
      <c r="AV153" s="14" t="s">
        <v>106</v>
      </c>
      <c r="AW153" s="14" t="s">
        <v>39</v>
      </c>
      <c r="AX153" s="14" t="s">
        <v>23</v>
      </c>
      <c r="AY153" s="164" t="s">
        <v>163</v>
      </c>
    </row>
    <row r="154" spans="2:65" s="1" customFormat="1" ht="24.2" customHeight="1">
      <c r="B154" s="33"/>
      <c r="C154" s="132" t="s">
        <v>106</v>
      </c>
      <c r="D154" s="132" t="s">
        <v>165</v>
      </c>
      <c r="E154" s="133" t="s">
        <v>213</v>
      </c>
      <c r="F154" s="134" t="s">
        <v>214</v>
      </c>
      <c r="G154" s="135" t="s">
        <v>185</v>
      </c>
      <c r="H154" s="136">
        <v>163.72</v>
      </c>
      <c r="I154" s="137"/>
      <c r="J154" s="138">
        <f>ROUND(I154*H154,2)</f>
        <v>0</v>
      </c>
      <c r="K154" s="134" t="s">
        <v>169</v>
      </c>
      <c r="L154" s="33"/>
      <c r="M154" s="139" t="s">
        <v>34</v>
      </c>
      <c r="N154" s="140" t="s">
        <v>51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106</v>
      </c>
      <c r="AT154" s="143" t="s">
        <v>165</v>
      </c>
      <c r="AU154" s="143" t="s">
        <v>88</v>
      </c>
      <c r="AY154" s="17" t="s">
        <v>163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23</v>
      </c>
      <c r="BK154" s="144">
        <f>ROUND(I154*H154,2)</f>
        <v>0</v>
      </c>
      <c r="BL154" s="17" t="s">
        <v>106</v>
      </c>
      <c r="BM154" s="143" t="s">
        <v>955</v>
      </c>
    </row>
    <row r="155" spans="2:65" s="1" customFormat="1" ht="11.25">
      <c r="B155" s="33"/>
      <c r="D155" s="145" t="s">
        <v>171</v>
      </c>
      <c r="F155" s="146" t="s">
        <v>216</v>
      </c>
      <c r="I155" s="147"/>
      <c r="L155" s="33"/>
      <c r="M155" s="148"/>
      <c r="T155" s="54"/>
      <c r="AT155" s="17" t="s">
        <v>171</v>
      </c>
      <c r="AU155" s="17" t="s">
        <v>88</v>
      </c>
    </row>
    <row r="156" spans="2:65" s="12" customFormat="1" ht="11.25">
      <c r="B156" s="149"/>
      <c r="D156" s="150" t="s">
        <v>173</v>
      </c>
      <c r="E156" s="151" t="s">
        <v>34</v>
      </c>
      <c r="F156" s="152" t="s">
        <v>956</v>
      </c>
      <c r="H156" s="151" t="s">
        <v>34</v>
      </c>
      <c r="I156" s="153"/>
      <c r="L156" s="149"/>
      <c r="M156" s="154"/>
      <c r="T156" s="155"/>
      <c r="AT156" s="151" t="s">
        <v>173</v>
      </c>
      <c r="AU156" s="151" t="s">
        <v>88</v>
      </c>
      <c r="AV156" s="12" t="s">
        <v>23</v>
      </c>
      <c r="AW156" s="12" t="s">
        <v>39</v>
      </c>
      <c r="AX156" s="12" t="s">
        <v>80</v>
      </c>
      <c r="AY156" s="151" t="s">
        <v>163</v>
      </c>
    </row>
    <row r="157" spans="2:65" s="12" customFormat="1" ht="11.25">
      <c r="B157" s="149"/>
      <c r="D157" s="150" t="s">
        <v>173</v>
      </c>
      <c r="E157" s="151" t="s">
        <v>34</v>
      </c>
      <c r="F157" s="152" t="s">
        <v>218</v>
      </c>
      <c r="H157" s="151" t="s">
        <v>34</v>
      </c>
      <c r="I157" s="153"/>
      <c r="L157" s="149"/>
      <c r="M157" s="154"/>
      <c r="T157" s="155"/>
      <c r="AT157" s="151" t="s">
        <v>173</v>
      </c>
      <c r="AU157" s="151" t="s">
        <v>88</v>
      </c>
      <c r="AV157" s="12" t="s">
        <v>23</v>
      </c>
      <c r="AW157" s="12" t="s">
        <v>39</v>
      </c>
      <c r="AX157" s="12" t="s">
        <v>80</v>
      </c>
      <c r="AY157" s="151" t="s">
        <v>163</v>
      </c>
    </row>
    <row r="158" spans="2:65" s="13" customFormat="1" ht="11.25">
      <c r="B158" s="156"/>
      <c r="D158" s="150" t="s">
        <v>173</v>
      </c>
      <c r="E158" s="157" t="s">
        <v>34</v>
      </c>
      <c r="F158" s="158" t="s">
        <v>957</v>
      </c>
      <c r="H158" s="159">
        <v>129</v>
      </c>
      <c r="I158" s="160"/>
      <c r="L158" s="156"/>
      <c r="M158" s="161"/>
      <c r="T158" s="162"/>
      <c r="AT158" s="157" t="s">
        <v>173</v>
      </c>
      <c r="AU158" s="157" t="s">
        <v>88</v>
      </c>
      <c r="AV158" s="13" t="s">
        <v>88</v>
      </c>
      <c r="AW158" s="13" t="s">
        <v>39</v>
      </c>
      <c r="AX158" s="13" t="s">
        <v>80</v>
      </c>
      <c r="AY158" s="157" t="s">
        <v>163</v>
      </c>
    </row>
    <row r="159" spans="2:65" s="12" customFormat="1" ht="11.25">
      <c r="B159" s="149"/>
      <c r="D159" s="150" t="s">
        <v>173</v>
      </c>
      <c r="E159" s="151" t="s">
        <v>34</v>
      </c>
      <c r="F159" s="152" t="s">
        <v>958</v>
      </c>
      <c r="H159" s="151" t="s">
        <v>34</v>
      </c>
      <c r="I159" s="153"/>
      <c r="L159" s="149"/>
      <c r="M159" s="154"/>
      <c r="T159" s="155"/>
      <c r="AT159" s="151" t="s">
        <v>173</v>
      </c>
      <c r="AU159" s="151" t="s">
        <v>88</v>
      </c>
      <c r="AV159" s="12" t="s">
        <v>23</v>
      </c>
      <c r="AW159" s="12" t="s">
        <v>39</v>
      </c>
      <c r="AX159" s="12" t="s">
        <v>80</v>
      </c>
      <c r="AY159" s="151" t="s">
        <v>163</v>
      </c>
    </row>
    <row r="160" spans="2:65" s="13" customFormat="1" ht="11.25">
      <c r="B160" s="156"/>
      <c r="D160" s="150" t="s">
        <v>173</v>
      </c>
      <c r="E160" s="157" t="s">
        <v>34</v>
      </c>
      <c r="F160" s="158" t="s">
        <v>959</v>
      </c>
      <c r="H160" s="159">
        <v>52.58</v>
      </c>
      <c r="I160" s="160"/>
      <c r="L160" s="156"/>
      <c r="M160" s="161"/>
      <c r="T160" s="162"/>
      <c r="AT160" s="157" t="s">
        <v>173</v>
      </c>
      <c r="AU160" s="157" t="s">
        <v>88</v>
      </c>
      <c r="AV160" s="13" t="s">
        <v>88</v>
      </c>
      <c r="AW160" s="13" t="s">
        <v>39</v>
      </c>
      <c r="AX160" s="13" t="s">
        <v>80</v>
      </c>
      <c r="AY160" s="157" t="s">
        <v>163</v>
      </c>
    </row>
    <row r="161" spans="2:65" s="12" customFormat="1" ht="11.25">
      <c r="B161" s="149"/>
      <c r="D161" s="150" t="s">
        <v>173</v>
      </c>
      <c r="E161" s="151" t="s">
        <v>34</v>
      </c>
      <c r="F161" s="152" t="s">
        <v>960</v>
      </c>
      <c r="H161" s="151" t="s">
        <v>34</v>
      </c>
      <c r="I161" s="153"/>
      <c r="L161" s="149"/>
      <c r="M161" s="154"/>
      <c r="T161" s="155"/>
      <c r="AT161" s="151" t="s">
        <v>173</v>
      </c>
      <c r="AU161" s="151" t="s">
        <v>88</v>
      </c>
      <c r="AV161" s="12" t="s">
        <v>23</v>
      </c>
      <c r="AW161" s="12" t="s">
        <v>39</v>
      </c>
      <c r="AX161" s="12" t="s">
        <v>80</v>
      </c>
      <c r="AY161" s="151" t="s">
        <v>163</v>
      </c>
    </row>
    <row r="162" spans="2:65" s="12" customFormat="1" ht="11.25">
      <c r="B162" s="149"/>
      <c r="D162" s="150" t="s">
        <v>173</v>
      </c>
      <c r="E162" s="151" t="s">
        <v>34</v>
      </c>
      <c r="F162" s="152" t="s">
        <v>961</v>
      </c>
      <c r="H162" s="151" t="s">
        <v>34</v>
      </c>
      <c r="I162" s="153"/>
      <c r="L162" s="149"/>
      <c r="M162" s="154"/>
      <c r="T162" s="155"/>
      <c r="AT162" s="151" t="s">
        <v>173</v>
      </c>
      <c r="AU162" s="151" t="s">
        <v>88</v>
      </c>
      <c r="AV162" s="12" t="s">
        <v>23</v>
      </c>
      <c r="AW162" s="12" t="s">
        <v>39</v>
      </c>
      <c r="AX162" s="12" t="s">
        <v>80</v>
      </c>
      <c r="AY162" s="151" t="s">
        <v>163</v>
      </c>
    </row>
    <row r="163" spans="2:65" s="13" customFormat="1" ht="11.25">
      <c r="B163" s="156"/>
      <c r="D163" s="150" t="s">
        <v>173</v>
      </c>
      <c r="E163" s="157" t="s">
        <v>34</v>
      </c>
      <c r="F163" s="158" t="s">
        <v>962</v>
      </c>
      <c r="H163" s="159">
        <v>-8.9732526400000001</v>
      </c>
      <c r="I163" s="160"/>
      <c r="L163" s="156"/>
      <c r="M163" s="161"/>
      <c r="T163" s="162"/>
      <c r="AT163" s="157" t="s">
        <v>173</v>
      </c>
      <c r="AU163" s="157" t="s">
        <v>88</v>
      </c>
      <c r="AV163" s="13" t="s">
        <v>88</v>
      </c>
      <c r="AW163" s="13" t="s">
        <v>39</v>
      </c>
      <c r="AX163" s="13" t="s">
        <v>80</v>
      </c>
      <c r="AY163" s="157" t="s">
        <v>163</v>
      </c>
    </row>
    <row r="164" spans="2:65" s="12" customFormat="1" ht="11.25">
      <c r="B164" s="149"/>
      <c r="D164" s="150" t="s">
        <v>173</v>
      </c>
      <c r="E164" s="151" t="s">
        <v>34</v>
      </c>
      <c r="F164" s="152" t="s">
        <v>963</v>
      </c>
      <c r="H164" s="151" t="s">
        <v>34</v>
      </c>
      <c r="I164" s="153"/>
      <c r="L164" s="149"/>
      <c r="M164" s="154"/>
      <c r="T164" s="155"/>
      <c r="AT164" s="151" t="s">
        <v>173</v>
      </c>
      <c r="AU164" s="151" t="s">
        <v>88</v>
      </c>
      <c r="AV164" s="12" t="s">
        <v>23</v>
      </c>
      <c r="AW164" s="12" t="s">
        <v>39</v>
      </c>
      <c r="AX164" s="12" t="s">
        <v>80</v>
      </c>
      <c r="AY164" s="151" t="s">
        <v>163</v>
      </c>
    </row>
    <row r="165" spans="2:65" s="13" customFormat="1" ht="11.25">
      <c r="B165" s="156"/>
      <c r="D165" s="150" t="s">
        <v>173</v>
      </c>
      <c r="E165" s="157" t="s">
        <v>34</v>
      </c>
      <c r="F165" s="158" t="s">
        <v>964</v>
      </c>
      <c r="H165" s="159">
        <v>-8.8872</v>
      </c>
      <c r="I165" s="160"/>
      <c r="L165" s="156"/>
      <c r="M165" s="161"/>
      <c r="T165" s="162"/>
      <c r="AT165" s="157" t="s">
        <v>173</v>
      </c>
      <c r="AU165" s="157" t="s">
        <v>88</v>
      </c>
      <c r="AV165" s="13" t="s">
        <v>88</v>
      </c>
      <c r="AW165" s="13" t="s">
        <v>39</v>
      </c>
      <c r="AX165" s="13" t="s">
        <v>80</v>
      </c>
      <c r="AY165" s="157" t="s">
        <v>163</v>
      </c>
    </row>
    <row r="166" spans="2:65" s="14" customFormat="1" ht="11.25">
      <c r="B166" s="163"/>
      <c r="D166" s="150" t="s">
        <v>173</v>
      </c>
      <c r="E166" s="164" t="s">
        <v>34</v>
      </c>
      <c r="F166" s="165" t="s">
        <v>182</v>
      </c>
      <c r="H166" s="166">
        <v>163.71954736000001</v>
      </c>
      <c r="I166" s="167"/>
      <c r="L166" s="163"/>
      <c r="M166" s="168"/>
      <c r="T166" s="169"/>
      <c r="AT166" s="164" t="s">
        <v>173</v>
      </c>
      <c r="AU166" s="164" t="s">
        <v>88</v>
      </c>
      <c r="AV166" s="14" t="s">
        <v>106</v>
      </c>
      <c r="AW166" s="14" t="s">
        <v>39</v>
      </c>
      <c r="AX166" s="14" t="s">
        <v>23</v>
      </c>
      <c r="AY166" s="164" t="s">
        <v>163</v>
      </c>
    </row>
    <row r="167" spans="2:65" s="1" customFormat="1" ht="37.9" customHeight="1">
      <c r="B167" s="33"/>
      <c r="C167" s="132" t="s">
        <v>224</v>
      </c>
      <c r="D167" s="132" t="s">
        <v>165</v>
      </c>
      <c r="E167" s="133" t="s">
        <v>225</v>
      </c>
      <c r="F167" s="134" t="s">
        <v>226</v>
      </c>
      <c r="G167" s="135" t="s">
        <v>185</v>
      </c>
      <c r="H167" s="136">
        <v>393.14</v>
      </c>
      <c r="I167" s="137"/>
      <c r="J167" s="138">
        <f>ROUND(I167*H167,2)</f>
        <v>0</v>
      </c>
      <c r="K167" s="134" t="s">
        <v>169</v>
      </c>
      <c r="L167" s="33"/>
      <c r="M167" s="139" t="s">
        <v>34</v>
      </c>
      <c r="N167" s="140" t="s">
        <v>51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106</v>
      </c>
      <c r="AT167" s="143" t="s">
        <v>165</v>
      </c>
      <c r="AU167" s="143" t="s">
        <v>88</v>
      </c>
      <c r="AY167" s="17" t="s">
        <v>163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23</v>
      </c>
      <c r="BK167" s="144">
        <f>ROUND(I167*H167,2)</f>
        <v>0</v>
      </c>
      <c r="BL167" s="17" t="s">
        <v>106</v>
      </c>
      <c r="BM167" s="143" t="s">
        <v>965</v>
      </c>
    </row>
    <row r="168" spans="2:65" s="1" customFormat="1" ht="11.25">
      <c r="B168" s="33"/>
      <c r="D168" s="145" t="s">
        <v>171</v>
      </c>
      <c r="F168" s="146" t="s">
        <v>228</v>
      </c>
      <c r="I168" s="147"/>
      <c r="L168" s="33"/>
      <c r="M168" s="148"/>
      <c r="T168" s="54"/>
      <c r="AT168" s="17" t="s">
        <v>171</v>
      </c>
      <c r="AU168" s="17" t="s">
        <v>88</v>
      </c>
    </row>
    <row r="169" spans="2:65" s="12" customFormat="1" ht="11.25">
      <c r="B169" s="149"/>
      <c r="D169" s="150" t="s">
        <v>173</v>
      </c>
      <c r="E169" s="151" t="s">
        <v>34</v>
      </c>
      <c r="F169" s="152" t="s">
        <v>229</v>
      </c>
      <c r="H169" s="151" t="s">
        <v>34</v>
      </c>
      <c r="I169" s="153"/>
      <c r="L169" s="149"/>
      <c r="M169" s="154"/>
      <c r="T169" s="155"/>
      <c r="AT169" s="151" t="s">
        <v>173</v>
      </c>
      <c r="AU169" s="151" t="s">
        <v>88</v>
      </c>
      <c r="AV169" s="12" t="s">
        <v>23</v>
      </c>
      <c r="AW169" s="12" t="s">
        <v>39</v>
      </c>
      <c r="AX169" s="12" t="s">
        <v>80</v>
      </c>
      <c r="AY169" s="151" t="s">
        <v>163</v>
      </c>
    </row>
    <row r="170" spans="2:65" s="13" customFormat="1" ht="11.25">
      <c r="B170" s="156"/>
      <c r="D170" s="150" t="s">
        <v>173</v>
      </c>
      <c r="E170" s="157" t="s">
        <v>34</v>
      </c>
      <c r="F170" s="158" t="s">
        <v>966</v>
      </c>
      <c r="H170" s="159">
        <v>327.44</v>
      </c>
      <c r="I170" s="160"/>
      <c r="L170" s="156"/>
      <c r="M170" s="161"/>
      <c r="T170" s="162"/>
      <c r="AT170" s="157" t="s">
        <v>173</v>
      </c>
      <c r="AU170" s="157" t="s">
        <v>88</v>
      </c>
      <c r="AV170" s="13" t="s">
        <v>88</v>
      </c>
      <c r="AW170" s="13" t="s">
        <v>39</v>
      </c>
      <c r="AX170" s="13" t="s">
        <v>80</v>
      </c>
      <c r="AY170" s="157" t="s">
        <v>163</v>
      </c>
    </row>
    <row r="171" spans="2:65" s="12" customFormat="1" ht="11.25">
      <c r="B171" s="149"/>
      <c r="D171" s="150" t="s">
        <v>173</v>
      </c>
      <c r="E171" s="151" t="s">
        <v>34</v>
      </c>
      <c r="F171" s="152" t="s">
        <v>233</v>
      </c>
      <c r="H171" s="151" t="s">
        <v>34</v>
      </c>
      <c r="I171" s="153"/>
      <c r="L171" s="149"/>
      <c r="M171" s="154"/>
      <c r="T171" s="155"/>
      <c r="AT171" s="151" t="s">
        <v>173</v>
      </c>
      <c r="AU171" s="151" t="s">
        <v>88</v>
      </c>
      <c r="AV171" s="12" t="s">
        <v>23</v>
      </c>
      <c r="AW171" s="12" t="s">
        <v>39</v>
      </c>
      <c r="AX171" s="12" t="s">
        <v>80</v>
      </c>
      <c r="AY171" s="151" t="s">
        <v>163</v>
      </c>
    </row>
    <row r="172" spans="2:65" s="13" customFormat="1" ht="11.25">
      <c r="B172" s="156"/>
      <c r="D172" s="150" t="s">
        <v>173</v>
      </c>
      <c r="E172" s="157" t="s">
        <v>34</v>
      </c>
      <c r="F172" s="158" t="s">
        <v>967</v>
      </c>
      <c r="H172" s="159">
        <v>65.7</v>
      </c>
      <c r="I172" s="160"/>
      <c r="L172" s="156"/>
      <c r="M172" s="161"/>
      <c r="T172" s="162"/>
      <c r="AT172" s="157" t="s">
        <v>173</v>
      </c>
      <c r="AU172" s="157" t="s">
        <v>88</v>
      </c>
      <c r="AV172" s="13" t="s">
        <v>88</v>
      </c>
      <c r="AW172" s="13" t="s">
        <v>39</v>
      </c>
      <c r="AX172" s="13" t="s">
        <v>80</v>
      </c>
      <c r="AY172" s="157" t="s">
        <v>163</v>
      </c>
    </row>
    <row r="173" spans="2:65" s="14" customFormat="1" ht="11.25">
      <c r="B173" s="163"/>
      <c r="D173" s="150" t="s">
        <v>173</v>
      </c>
      <c r="E173" s="164" t="s">
        <v>34</v>
      </c>
      <c r="F173" s="165" t="s">
        <v>182</v>
      </c>
      <c r="H173" s="166">
        <v>393.14</v>
      </c>
      <c r="I173" s="167"/>
      <c r="L173" s="163"/>
      <c r="M173" s="168"/>
      <c r="T173" s="169"/>
      <c r="AT173" s="164" t="s">
        <v>173</v>
      </c>
      <c r="AU173" s="164" t="s">
        <v>88</v>
      </c>
      <c r="AV173" s="14" t="s">
        <v>106</v>
      </c>
      <c r="AW173" s="14" t="s">
        <v>39</v>
      </c>
      <c r="AX173" s="14" t="s">
        <v>23</v>
      </c>
      <c r="AY173" s="164" t="s">
        <v>163</v>
      </c>
    </row>
    <row r="174" spans="2:65" s="1" customFormat="1" ht="24.2" customHeight="1">
      <c r="B174" s="33"/>
      <c r="C174" s="132" t="s">
        <v>235</v>
      </c>
      <c r="D174" s="132" t="s">
        <v>165</v>
      </c>
      <c r="E174" s="133" t="s">
        <v>236</v>
      </c>
      <c r="F174" s="134" t="s">
        <v>237</v>
      </c>
      <c r="G174" s="135" t="s">
        <v>185</v>
      </c>
      <c r="H174" s="136">
        <v>196.57</v>
      </c>
      <c r="I174" s="137"/>
      <c r="J174" s="138">
        <f>ROUND(I174*H174,2)</f>
        <v>0</v>
      </c>
      <c r="K174" s="134" t="s">
        <v>169</v>
      </c>
      <c r="L174" s="33"/>
      <c r="M174" s="139" t="s">
        <v>34</v>
      </c>
      <c r="N174" s="140" t="s">
        <v>51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106</v>
      </c>
      <c r="AT174" s="143" t="s">
        <v>165</v>
      </c>
      <c r="AU174" s="143" t="s">
        <v>88</v>
      </c>
      <c r="AY174" s="17" t="s">
        <v>163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23</v>
      </c>
      <c r="BK174" s="144">
        <f>ROUND(I174*H174,2)</f>
        <v>0</v>
      </c>
      <c r="BL174" s="17" t="s">
        <v>106</v>
      </c>
      <c r="BM174" s="143" t="s">
        <v>968</v>
      </c>
    </row>
    <row r="175" spans="2:65" s="1" customFormat="1" ht="11.25">
      <c r="B175" s="33"/>
      <c r="D175" s="145" t="s">
        <v>171</v>
      </c>
      <c r="F175" s="146" t="s">
        <v>239</v>
      </c>
      <c r="I175" s="147"/>
      <c r="L175" s="33"/>
      <c r="M175" s="148"/>
      <c r="T175" s="54"/>
      <c r="AT175" s="17" t="s">
        <v>171</v>
      </c>
      <c r="AU175" s="17" t="s">
        <v>88</v>
      </c>
    </row>
    <row r="176" spans="2:65" s="12" customFormat="1" ht="11.25">
      <c r="B176" s="149"/>
      <c r="D176" s="150" t="s">
        <v>173</v>
      </c>
      <c r="E176" s="151" t="s">
        <v>34</v>
      </c>
      <c r="F176" s="152" t="s">
        <v>969</v>
      </c>
      <c r="H176" s="151" t="s">
        <v>34</v>
      </c>
      <c r="I176" s="153"/>
      <c r="L176" s="149"/>
      <c r="M176" s="154"/>
      <c r="T176" s="155"/>
      <c r="AT176" s="151" t="s">
        <v>173</v>
      </c>
      <c r="AU176" s="151" t="s">
        <v>88</v>
      </c>
      <c r="AV176" s="12" t="s">
        <v>23</v>
      </c>
      <c r="AW176" s="12" t="s">
        <v>39</v>
      </c>
      <c r="AX176" s="12" t="s">
        <v>80</v>
      </c>
      <c r="AY176" s="151" t="s">
        <v>163</v>
      </c>
    </row>
    <row r="177" spans="2:65" s="13" customFormat="1" ht="11.25">
      <c r="B177" s="156"/>
      <c r="D177" s="150" t="s">
        <v>173</v>
      </c>
      <c r="E177" s="157" t="s">
        <v>34</v>
      </c>
      <c r="F177" s="158" t="s">
        <v>970</v>
      </c>
      <c r="H177" s="159">
        <v>163.72</v>
      </c>
      <c r="I177" s="160"/>
      <c r="L177" s="156"/>
      <c r="M177" s="161"/>
      <c r="T177" s="162"/>
      <c r="AT177" s="157" t="s">
        <v>173</v>
      </c>
      <c r="AU177" s="157" t="s">
        <v>88</v>
      </c>
      <c r="AV177" s="13" t="s">
        <v>88</v>
      </c>
      <c r="AW177" s="13" t="s">
        <v>39</v>
      </c>
      <c r="AX177" s="13" t="s">
        <v>80</v>
      </c>
      <c r="AY177" s="157" t="s">
        <v>163</v>
      </c>
    </row>
    <row r="178" spans="2:65" s="12" customFormat="1" ht="11.25">
      <c r="B178" s="149"/>
      <c r="D178" s="150" t="s">
        <v>173</v>
      </c>
      <c r="E178" s="151" t="s">
        <v>34</v>
      </c>
      <c r="F178" s="152" t="s">
        <v>971</v>
      </c>
      <c r="H178" s="151" t="s">
        <v>34</v>
      </c>
      <c r="I178" s="153"/>
      <c r="L178" s="149"/>
      <c r="M178" s="154"/>
      <c r="T178" s="155"/>
      <c r="AT178" s="151" t="s">
        <v>173</v>
      </c>
      <c r="AU178" s="151" t="s">
        <v>88</v>
      </c>
      <c r="AV178" s="12" t="s">
        <v>23</v>
      </c>
      <c r="AW178" s="12" t="s">
        <v>39</v>
      </c>
      <c r="AX178" s="12" t="s">
        <v>80</v>
      </c>
      <c r="AY178" s="151" t="s">
        <v>163</v>
      </c>
    </row>
    <row r="179" spans="2:65" s="13" customFormat="1" ht="11.25">
      <c r="B179" s="156"/>
      <c r="D179" s="150" t="s">
        <v>173</v>
      </c>
      <c r="E179" s="157" t="s">
        <v>34</v>
      </c>
      <c r="F179" s="158" t="s">
        <v>972</v>
      </c>
      <c r="H179" s="159">
        <v>32.85</v>
      </c>
      <c r="I179" s="160"/>
      <c r="L179" s="156"/>
      <c r="M179" s="161"/>
      <c r="T179" s="162"/>
      <c r="AT179" s="157" t="s">
        <v>173</v>
      </c>
      <c r="AU179" s="157" t="s">
        <v>88</v>
      </c>
      <c r="AV179" s="13" t="s">
        <v>88</v>
      </c>
      <c r="AW179" s="13" t="s">
        <v>39</v>
      </c>
      <c r="AX179" s="13" t="s">
        <v>80</v>
      </c>
      <c r="AY179" s="157" t="s">
        <v>163</v>
      </c>
    </row>
    <row r="180" spans="2:65" s="14" customFormat="1" ht="11.25">
      <c r="B180" s="163"/>
      <c r="D180" s="150" t="s">
        <v>173</v>
      </c>
      <c r="E180" s="164" t="s">
        <v>34</v>
      </c>
      <c r="F180" s="165" t="s">
        <v>182</v>
      </c>
      <c r="H180" s="166">
        <v>196.57</v>
      </c>
      <c r="I180" s="167"/>
      <c r="L180" s="163"/>
      <c r="M180" s="168"/>
      <c r="T180" s="169"/>
      <c r="AT180" s="164" t="s">
        <v>173</v>
      </c>
      <c r="AU180" s="164" t="s">
        <v>88</v>
      </c>
      <c r="AV180" s="14" t="s">
        <v>106</v>
      </c>
      <c r="AW180" s="14" t="s">
        <v>39</v>
      </c>
      <c r="AX180" s="14" t="s">
        <v>23</v>
      </c>
      <c r="AY180" s="164" t="s">
        <v>163</v>
      </c>
    </row>
    <row r="181" spans="2:65" s="1" customFormat="1" ht="24.2" customHeight="1">
      <c r="B181" s="33"/>
      <c r="C181" s="132" t="s">
        <v>243</v>
      </c>
      <c r="D181" s="132" t="s">
        <v>165</v>
      </c>
      <c r="E181" s="133" t="s">
        <v>244</v>
      </c>
      <c r="F181" s="134" t="s">
        <v>245</v>
      </c>
      <c r="G181" s="135" t="s">
        <v>185</v>
      </c>
      <c r="H181" s="136">
        <v>196.57</v>
      </c>
      <c r="I181" s="137"/>
      <c r="J181" s="138">
        <f>ROUND(I181*H181,2)</f>
        <v>0</v>
      </c>
      <c r="K181" s="134" t="s">
        <v>169</v>
      </c>
      <c r="L181" s="33"/>
      <c r="M181" s="139" t="s">
        <v>34</v>
      </c>
      <c r="N181" s="140" t="s">
        <v>51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106</v>
      </c>
      <c r="AT181" s="143" t="s">
        <v>165</v>
      </c>
      <c r="AU181" s="143" t="s">
        <v>88</v>
      </c>
      <c r="AY181" s="17" t="s">
        <v>163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23</v>
      </c>
      <c r="BK181" s="144">
        <f>ROUND(I181*H181,2)</f>
        <v>0</v>
      </c>
      <c r="BL181" s="17" t="s">
        <v>106</v>
      </c>
      <c r="BM181" s="143" t="s">
        <v>973</v>
      </c>
    </row>
    <row r="182" spans="2:65" s="1" customFormat="1" ht="11.25">
      <c r="B182" s="33"/>
      <c r="D182" s="145" t="s">
        <v>171</v>
      </c>
      <c r="F182" s="146" t="s">
        <v>247</v>
      </c>
      <c r="I182" s="147"/>
      <c r="L182" s="33"/>
      <c r="M182" s="148"/>
      <c r="T182" s="54"/>
      <c r="AT182" s="17" t="s">
        <v>171</v>
      </c>
      <c r="AU182" s="17" t="s">
        <v>88</v>
      </c>
    </row>
    <row r="183" spans="2:65" s="12" customFormat="1" ht="11.25">
      <c r="B183" s="149"/>
      <c r="D183" s="150" t="s">
        <v>173</v>
      </c>
      <c r="E183" s="151" t="s">
        <v>34</v>
      </c>
      <c r="F183" s="152" t="s">
        <v>974</v>
      </c>
      <c r="H183" s="151" t="s">
        <v>34</v>
      </c>
      <c r="I183" s="153"/>
      <c r="L183" s="149"/>
      <c r="M183" s="154"/>
      <c r="T183" s="155"/>
      <c r="AT183" s="151" t="s">
        <v>173</v>
      </c>
      <c r="AU183" s="151" t="s">
        <v>88</v>
      </c>
      <c r="AV183" s="12" t="s">
        <v>23</v>
      </c>
      <c r="AW183" s="12" t="s">
        <v>39</v>
      </c>
      <c r="AX183" s="12" t="s">
        <v>80</v>
      </c>
      <c r="AY183" s="151" t="s">
        <v>163</v>
      </c>
    </row>
    <row r="184" spans="2:65" s="13" customFormat="1" ht="11.25">
      <c r="B184" s="156"/>
      <c r="D184" s="150" t="s">
        <v>173</v>
      </c>
      <c r="E184" s="157" t="s">
        <v>34</v>
      </c>
      <c r="F184" s="158" t="s">
        <v>970</v>
      </c>
      <c r="H184" s="159">
        <v>163.72</v>
      </c>
      <c r="I184" s="160"/>
      <c r="L184" s="156"/>
      <c r="M184" s="161"/>
      <c r="T184" s="162"/>
      <c r="AT184" s="157" t="s">
        <v>173</v>
      </c>
      <c r="AU184" s="157" t="s">
        <v>88</v>
      </c>
      <c r="AV184" s="13" t="s">
        <v>88</v>
      </c>
      <c r="AW184" s="13" t="s">
        <v>39</v>
      </c>
      <c r="AX184" s="13" t="s">
        <v>80</v>
      </c>
      <c r="AY184" s="157" t="s">
        <v>163</v>
      </c>
    </row>
    <row r="185" spans="2:65" s="12" customFormat="1" ht="11.25">
      <c r="B185" s="149"/>
      <c r="D185" s="150" t="s">
        <v>173</v>
      </c>
      <c r="E185" s="151" t="s">
        <v>34</v>
      </c>
      <c r="F185" s="152" t="s">
        <v>975</v>
      </c>
      <c r="H185" s="151" t="s">
        <v>34</v>
      </c>
      <c r="I185" s="153"/>
      <c r="L185" s="149"/>
      <c r="M185" s="154"/>
      <c r="T185" s="155"/>
      <c r="AT185" s="151" t="s">
        <v>173</v>
      </c>
      <c r="AU185" s="151" t="s">
        <v>88</v>
      </c>
      <c r="AV185" s="12" t="s">
        <v>23</v>
      </c>
      <c r="AW185" s="12" t="s">
        <v>39</v>
      </c>
      <c r="AX185" s="12" t="s">
        <v>80</v>
      </c>
      <c r="AY185" s="151" t="s">
        <v>163</v>
      </c>
    </row>
    <row r="186" spans="2:65" s="13" customFormat="1" ht="11.25">
      <c r="B186" s="156"/>
      <c r="D186" s="150" t="s">
        <v>173</v>
      </c>
      <c r="E186" s="157" t="s">
        <v>34</v>
      </c>
      <c r="F186" s="158" t="s">
        <v>972</v>
      </c>
      <c r="H186" s="159">
        <v>32.85</v>
      </c>
      <c r="I186" s="160"/>
      <c r="L186" s="156"/>
      <c r="M186" s="161"/>
      <c r="T186" s="162"/>
      <c r="AT186" s="157" t="s">
        <v>173</v>
      </c>
      <c r="AU186" s="157" t="s">
        <v>88</v>
      </c>
      <c r="AV186" s="13" t="s">
        <v>88</v>
      </c>
      <c r="AW186" s="13" t="s">
        <v>39</v>
      </c>
      <c r="AX186" s="13" t="s">
        <v>80</v>
      </c>
      <c r="AY186" s="157" t="s">
        <v>163</v>
      </c>
    </row>
    <row r="187" spans="2:65" s="14" customFormat="1" ht="11.25">
      <c r="B187" s="163"/>
      <c r="D187" s="150" t="s">
        <v>173</v>
      </c>
      <c r="E187" s="164" t="s">
        <v>34</v>
      </c>
      <c r="F187" s="165" t="s">
        <v>182</v>
      </c>
      <c r="H187" s="166">
        <v>196.57</v>
      </c>
      <c r="I187" s="167"/>
      <c r="L187" s="163"/>
      <c r="M187" s="168"/>
      <c r="T187" s="169"/>
      <c r="AT187" s="164" t="s">
        <v>173</v>
      </c>
      <c r="AU187" s="164" t="s">
        <v>88</v>
      </c>
      <c r="AV187" s="14" t="s">
        <v>106</v>
      </c>
      <c r="AW187" s="14" t="s">
        <v>39</v>
      </c>
      <c r="AX187" s="14" t="s">
        <v>23</v>
      </c>
      <c r="AY187" s="164" t="s">
        <v>163</v>
      </c>
    </row>
    <row r="188" spans="2:65" s="1" customFormat="1" ht="37.9" customHeight="1">
      <c r="B188" s="33"/>
      <c r="C188" s="132" t="s">
        <v>248</v>
      </c>
      <c r="D188" s="132" t="s">
        <v>165</v>
      </c>
      <c r="E188" s="133" t="s">
        <v>249</v>
      </c>
      <c r="F188" s="134" t="s">
        <v>250</v>
      </c>
      <c r="G188" s="135" t="s">
        <v>185</v>
      </c>
      <c r="H188" s="136">
        <v>92.71</v>
      </c>
      <c r="I188" s="137"/>
      <c r="J188" s="138">
        <f>ROUND(I188*H188,2)</f>
        <v>0</v>
      </c>
      <c r="K188" s="134" t="s">
        <v>169</v>
      </c>
      <c r="L188" s="33"/>
      <c r="M188" s="139" t="s">
        <v>34</v>
      </c>
      <c r="N188" s="140" t="s">
        <v>51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106</v>
      </c>
      <c r="AT188" s="143" t="s">
        <v>165</v>
      </c>
      <c r="AU188" s="143" t="s">
        <v>88</v>
      </c>
      <c r="AY188" s="17" t="s">
        <v>163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23</v>
      </c>
      <c r="BK188" s="144">
        <f>ROUND(I188*H188,2)</f>
        <v>0</v>
      </c>
      <c r="BL188" s="17" t="s">
        <v>106</v>
      </c>
      <c r="BM188" s="143" t="s">
        <v>976</v>
      </c>
    </row>
    <row r="189" spans="2:65" s="1" customFormat="1" ht="11.25">
      <c r="B189" s="33"/>
      <c r="D189" s="145" t="s">
        <v>171</v>
      </c>
      <c r="F189" s="146" t="s">
        <v>252</v>
      </c>
      <c r="I189" s="147"/>
      <c r="L189" s="33"/>
      <c r="M189" s="148"/>
      <c r="T189" s="54"/>
      <c r="AT189" s="17" t="s">
        <v>171</v>
      </c>
      <c r="AU189" s="17" t="s">
        <v>88</v>
      </c>
    </row>
    <row r="190" spans="2:65" s="12" customFormat="1" ht="11.25">
      <c r="B190" s="149"/>
      <c r="D190" s="150" t="s">
        <v>173</v>
      </c>
      <c r="E190" s="151" t="s">
        <v>34</v>
      </c>
      <c r="F190" s="152" t="s">
        <v>253</v>
      </c>
      <c r="H190" s="151" t="s">
        <v>34</v>
      </c>
      <c r="I190" s="153"/>
      <c r="L190" s="149"/>
      <c r="M190" s="154"/>
      <c r="T190" s="155"/>
      <c r="AT190" s="151" t="s">
        <v>173</v>
      </c>
      <c r="AU190" s="151" t="s">
        <v>88</v>
      </c>
      <c r="AV190" s="12" t="s">
        <v>23</v>
      </c>
      <c r="AW190" s="12" t="s">
        <v>39</v>
      </c>
      <c r="AX190" s="12" t="s">
        <v>80</v>
      </c>
      <c r="AY190" s="151" t="s">
        <v>163</v>
      </c>
    </row>
    <row r="191" spans="2:65" s="13" customFormat="1" ht="11.25">
      <c r="B191" s="156"/>
      <c r="D191" s="150" t="s">
        <v>173</v>
      </c>
      <c r="E191" s="157" t="s">
        <v>34</v>
      </c>
      <c r="F191" s="158" t="s">
        <v>977</v>
      </c>
      <c r="H191" s="159">
        <v>92.71</v>
      </c>
      <c r="I191" s="160"/>
      <c r="L191" s="156"/>
      <c r="M191" s="161"/>
      <c r="T191" s="162"/>
      <c r="AT191" s="157" t="s">
        <v>173</v>
      </c>
      <c r="AU191" s="157" t="s">
        <v>88</v>
      </c>
      <c r="AV191" s="13" t="s">
        <v>88</v>
      </c>
      <c r="AW191" s="13" t="s">
        <v>39</v>
      </c>
      <c r="AX191" s="13" t="s">
        <v>23</v>
      </c>
      <c r="AY191" s="157" t="s">
        <v>163</v>
      </c>
    </row>
    <row r="192" spans="2:65" s="1" customFormat="1" ht="24.2" customHeight="1">
      <c r="B192" s="33"/>
      <c r="C192" s="132" t="s">
        <v>255</v>
      </c>
      <c r="D192" s="132" t="s">
        <v>165</v>
      </c>
      <c r="E192" s="133" t="s">
        <v>256</v>
      </c>
      <c r="F192" s="134" t="s">
        <v>257</v>
      </c>
      <c r="G192" s="135" t="s">
        <v>258</v>
      </c>
      <c r="H192" s="136">
        <v>162.24299999999999</v>
      </c>
      <c r="I192" s="137"/>
      <c r="J192" s="138">
        <f>ROUND(I192*H192,2)</f>
        <v>0</v>
      </c>
      <c r="K192" s="134" t="s">
        <v>169</v>
      </c>
      <c r="L192" s="33"/>
      <c r="M192" s="139" t="s">
        <v>34</v>
      </c>
      <c r="N192" s="140" t="s">
        <v>51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106</v>
      </c>
      <c r="AT192" s="143" t="s">
        <v>165</v>
      </c>
      <c r="AU192" s="143" t="s">
        <v>88</v>
      </c>
      <c r="AY192" s="17" t="s">
        <v>163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23</v>
      </c>
      <c r="BK192" s="144">
        <f>ROUND(I192*H192,2)</f>
        <v>0</v>
      </c>
      <c r="BL192" s="17" t="s">
        <v>106</v>
      </c>
      <c r="BM192" s="143" t="s">
        <v>978</v>
      </c>
    </row>
    <row r="193" spans="2:65" s="1" customFormat="1" ht="11.25">
      <c r="B193" s="33"/>
      <c r="D193" s="145" t="s">
        <v>171</v>
      </c>
      <c r="F193" s="146" t="s">
        <v>260</v>
      </c>
      <c r="I193" s="147"/>
      <c r="L193" s="33"/>
      <c r="M193" s="148"/>
      <c r="T193" s="54"/>
      <c r="AT193" s="17" t="s">
        <v>171</v>
      </c>
      <c r="AU193" s="17" t="s">
        <v>88</v>
      </c>
    </row>
    <row r="194" spans="2:65" s="12" customFormat="1" ht="11.25">
      <c r="B194" s="149"/>
      <c r="D194" s="150" t="s">
        <v>173</v>
      </c>
      <c r="E194" s="151" t="s">
        <v>34</v>
      </c>
      <c r="F194" s="152" t="s">
        <v>261</v>
      </c>
      <c r="H194" s="151" t="s">
        <v>34</v>
      </c>
      <c r="I194" s="153"/>
      <c r="L194" s="149"/>
      <c r="M194" s="154"/>
      <c r="T194" s="155"/>
      <c r="AT194" s="151" t="s">
        <v>173</v>
      </c>
      <c r="AU194" s="151" t="s">
        <v>88</v>
      </c>
      <c r="AV194" s="12" t="s">
        <v>23</v>
      </c>
      <c r="AW194" s="12" t="s">
        <v>39</v>
      </c>
      <c r="AX194" s="12" t="s">
        <v>80</v>
      </c>
      <c r="AY194" s="151" t="s">
        <v>163</v>
      </c>
    </row>
    <row r="195" spans="2:65" s="13" customFormat="1" ht="11.25">
      <c r="B195" s="156"/>
      <c r="D195" s="150" t="s">
        <v>173</v>
      </c>
      <c r="E195" s="157" t="s">
        <v>34</v>
      </c>
      <c r="F195" s="158" t="s">
        <v>979</v>
      </c>
      <c r="H195" s="159">
        <v>162.24250000000001</v>
      </c>
      <c r="I195" s="160"/>
      <c r="L195" s="156"/>
      <c r="M195" s="161"/>
      <c r="T195" s="162"/>
      <c r="AT195" s="157" t="s">
        <v>173</v>
      </c>
      <c r="AU195" s="157" t="s">
        <v>88</v>
      </c>
      <c r="AV195" s="13" t="s">
        <v>88</v>
      </c>
      <c r="AW195" s="13" t="s">
        <v>39</v>
      </c>
      <c r="AX195" s="13" t="s">
        <v>23</v>
      </c>
      <c r="AY195" s="157" t="s">
        <v>163</v>
      </c>
    </row>
    <row r="196" spans="2:65" s="1" customFormat="1" ht="37.9" customHeight="1">
      <c r="B196" s="33"/>
      <c r="C196" s="132" t="s">
        <v>263</v>
      </c>
      <c r="D196" s="132" t="s">
        <v>165</v>
      </c>
      <c r="E196" s="133" t="s">
        <v>856</v>
      </c>
      <c r="F196" s="134" t="s">
        <v>857</v>
      </c>
      <c r="G196" s="135" t="s">
        <v>185</v>
      </c>
      <c r="H196" s="136">
        <v>7.2</v>
      </c>
      <c r="I196" s="137"/>
      <c r="J196" s="138">
        <f>ROUND(I196*H196,2)</f>
        <v>0</v>
      </c>
      <c r="K196" s="134" t="s">
        <v>169</v>
      </c>
      <c r="L196" s="33"/>
      <c r="M196" s="139" t="s">
        <v>34</v>
      </c>
      <c r="N196" s="140" t="s">
        <v>51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106</v>
      </c>
      <c r="AT196" s="143" t="s">
        <v>165</v>
      </c>
      <c r="AU196" s="143" t="s">
        <v>88</v>
      </c>
      <c r="AY196" s="17" t="s">
        <v>163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23</v>
      </c>
      <c r="BK196" s="144">
        <f>ROUND(I196*H196,2)</f>
        <v>0</v>
      </c>
      <c r="BL196" s="17" t="s">
        <v>106</v>
      </c>
      <c r="BM196" s="143" t="s">
        <v>980</v>
      </c>
    </row>
    <row r="197" spans="2:65" s="1" customFormat="1" ht="11.25">
      <c r="B197" s="33"/>
      <c r="D197" s="145" t="s">
        <v>171</v>
      </c>
      <c r="F197" s="146" t="s">
        <v>859</v>
      </c>
      <c r="I197" s="147"/>
      <c r="L197" s="33"/>
      <c r="M197" s="148"/>
      <c r="T197" s="54"/>
      <c r="AT197" s="17" t="s">
        <v>171</v>
      </c>
      <c r="AU197" s="17" t="s">
        <v>88</v>
      </c>
    </row>
    <row r="198" spans="2:65" s="12" customFormat="1" ht="11.25">
      <c r="B198" s="149"/>
      <c r="D198" s="150" t="s">
        <v>173</v>
      </c>
      <c r="E198" s="151" t="s">
        <v>34</v>
      </c>
      <c r="F198" s="152" t="s">
        <v>981</v>
      </c>
      <c r="H198" s="151" t="s">
        <v>34</v>
      </c>
      <c r="I198" s="153"/>
      <c r="L198" s="149"/>
      <c r="M198" s="154"/>
      <c r="T198" s="155"/>
      <c r="AT198" s="151" t="s">
        <v>173</v>
      </c>
      <c r="AU198" s="151" t="s">
        <v>88</v>
      </c>
      <c r="AV198" s="12" t="s">
        <v>23</v>
      </c>
      <c r="AW198" s="12" t="s">
        <v>39</v>
      </c>
      <c r="AX198" s="12" t="s">
        <v>80</v>
      </c>
      <c r="AY198" s="151" t="s">
        <v>163</v>
      </c>
    </row>
    <row r="199" spans="2:65" s="13" customFormat="1" ht="11.25">
      <c r="B199" s="156"/>
      <c r="D199" s="150" t="s">
        <v>173</v>
      </c>
      <c r="E199" s="157" t="s">
        <v>34</v>
      </c>
      <c r="F199" s="158" t="s">
        <v>982</v>
      </c>
      <c r="H199" s="159">
        <v>7.2</v>
      </c>
      <c r="I199" s="160"/>
      <c r="L199" s="156"/>
      <c r="M199" s="161"/>
      <c r="T199" s="162"/>
      <c r="AT199" s="157" t="s">
        <v>173</v>
      </c>
      <c r="AU199" s="157" t="s">
        <v>88</v>
      </c>
      <c r="AV199" s="13" t="s">
        <v>88</v>
      </c>
      <c r="AW199" s="13" t="s">
        <v>39</v>
      </c>
      <c r="AX199" s="13" t="s">
        <v>23</v>
      </c>
      <c r="AY199" s="157" t="s">
        <v>163</v>
      </c>
    </row>
    <row r="200" spans="2:65" s="1" customFormat="1" ht="16.5" customHeight="1">
      <c r="B200" s="33"/>
      <c r="C200" s="170" t="s">
        <v>270</v>
      </c>
      <c r="D200" s="170" t="s">
        <v>309</v>
      </c>
      <c r="E200" s="171" t="s">
        <v>850</v>
      </c>
      <c r="F200" s="172" t="s">
        <v>851</v>
      </c>
      <c r="G200" s="173" t="s">
        <v>258</v>
      </c>
      <c r="H200" s="174">
        <v>13.817</v>
      </c>
      <c r="I200" s="175"/>
      <c r="J200" s="176">
        <f>ROUND(I200*H200,2)</f>
        <v>0</v>
      </c>
      <c r="K200" s="172" t="s">
        <v>169</v>
      </c>
      <c r="L200" s="177"/>
      <c r="M200" s="178" t="s">
        <v>34</v>
      </c>
      <c r="N200" s="179" t="s">
        <v>51</v>
      </c>
      <c r="P200" s="141">
        <f>O200*H200</f>
        <v>0</v>
      </c>
      <c r="Q200" s="141">
        <v>1</v>
      </c>
      <c r="R200" s="141">
        <f>Q200*H200</f>
        <v>13.817</v>
      </c>
      <c r="S200" s="141">
        <v>0</v>
      </c>
      <c r="T200" s="142">
        <f>S200*H200</f>
        <v>0</v>
      </c>
      <c r="AR200" s="143" t="s">
        <v>248</v>
      </c>
      <c r="AT200" s="143" t="s">
        <v>309</v>
      </c>
      <c r="AU200" s="143" t="s">
        <v>88</v>
      </c>
      <c r="AY200" s="17" t="s">
        <v>163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23</v>
      </c>
      <c r="BK200" s="144">
        <f>ROUND(I200*H200,2)</f>
        <v>0</v>
      </c>
      <c r="BL200" s="17" t="s">
        <v>106</v>
      </c>
      <c r="BM200" s="143" t="s">
        <v>983</v>
      </c>
    </row>
    <row r="201" spans="2:65" s="12" customFormat="1" ht="11.25">
      <c r="B201" s="149"/>
      <c r="D201" s="150" t="s">
        <v>173</v>
      </c>
      <c r="E201" s="151" t="s">
        <v>34</v>
      </c>
      <c r="F201" s="152" t="s">
        <v>865</v>
      </c>
      <c r="H201" s="151" t="s">
        <v>34</v>
      </c>
      <c r="I201" s="153"/>
      <c r="L201" s="149"/>
      <c r="M201" s="154"/>
      <c r="T201" s="155"/>
      <c r="AT201" s="151" t="s">
        <v>173</v>
      </c>
      <c r="AU201" s="151" t="s">
        <v>88</v>
      </c>
      <c r="AV201" s="12" t="s">
        <v>23</v>
      </c>
      <c r="AW201" s="12" t="s">
        <v>39</v>
      </c>
      <c r="AX201" s="12" t="s">
        <v>80</v>
      </c>
      <c r="AY201" s="151" t="s">
        <v>163</v>
      </c>
    </row>
    <row r="202" spans="2:65" s="13" customFormat="1" ht="11.25">
      <c r="B202" s="156"/>
      <c r="D202" s="150" t="s">
        <v>173</v>
      </c>
      <c r="E202" s="157" t="s">
        <v>34</v>
      </c>
      <c r="F202" s="158" t="s">
        <v>984</v>
      </c>
      <c r="H202" s="159">
        <v>7.2720000000000002</v>
      </c>
      <c r="I202" s="160"/>
      <c r="L202" s="156"/>
      <c r="M202" s="161"/>
      <c r="T202" s="162"/>
      <c r="AT202" s="157" t="s">
        <v>173</v>
      </c>
      <c r="AU202" s="157" t="s">
        <v>88</v>
      </c>
      <c r="AV202" s="13" t="s">
        <v>88</v>
      </c>
      <c r="AW202" s="13" t="s">
        <v>39</v>
      </c>
      <c r="AX202" s="13" t="s">
        <v>23</v>
      </c>
      <c r="AY202" s="157" t="s">
        <v>163</v>
      </c>
    </row>
    <row r="203" spans="2:65" s="13" customFormat="1" ht="11.25">
      <c r="B203" s="156"/>
      <c r="D203" s="150" t="s">
        <v>173</v>
      </c>
      <c r="F203" s="158" t="s">
        <v>985</v>
      </c>
      <c r="H203" s="159">
        <v>13.817</v>
      </c>
      <c r="I203" s="160"/>
      <c r="L203" s="156"/>
      <c r="M203" s="161"/>
      <c r="T203" s="162"/>
      <c r="AT203" s="157" t="s">
        <v>173</v>
      </c>
      <c r="AU203" s="157" t="s">
        <v>88</v>
      </c>
      <c r="AV203" s="13" t="s">
        <v>88</v>
      </c>
      <c r="AW203" s="13" t="s">
        <v>4</v>
      </c>
      <c r="AX203" s="13" t="s">
        <v>23</v>
      </c>
      <c r="AY203" s="157" t="s">
        <v>163</v>
      </c>
    </row>
    <row r="204" spans="2:65" s="1" customFormat="1" ht="16.5" customHeight="1">
      <c r="B204" s="33"/>
      <c r="C204" s="132" t="s">
        <v>296</v>
      </c>
      <c r="D204" s="132" t="s">
        <v>165</v>
      </c>
      <c r="E204" s="133" t="s">
        <v>271</v>
      </c>
      <c r="F204" s="134" t="s">
        <v>272</v>
      </c>
      <c r="G204" s="135" t="s">
        <v>168</v>
      </c>
      <c r="H204" s="136">
        <v>184</v>
      </c>
      <c r="I204" s="137"/>
      <c r="J204" s="138">
        <f>ROUND(I204*H204,2)</f>
        <v>0</v>
      </c>
      <c r="K204" s="134" t="s">
        <v>169</v>
      </c>
      <c r="L204" s="33"/>
      <c r="M204" s="139" t="s">
        <v>34</v>
      </c>
      <c r="N204" s="140" t="s">
        <v>51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106</v>
      </c>
      <c r="AT204" s="143" t="s">
        <v>165</v>
      </c>
      <c r="AU204" s="143" t="s">
        <v>88</v>
      </c>
      <c r="AY204" s="17" t="s">
        <v>163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23</v>
      </c>
      <c r="BK204" s="144">
        <f>ROUND(I204*H204,2)</f>
        <v>0</v>
      </c>
      <c r="BL204" s="17" t="s">
        <v>106</v>
      </c>
      <c r="BM204" s="143" t="s">
        <v>986</v>
      </c>
    </row>
    <row r="205" spans="2:65" s="1" customFormat="1" ht="11.25">
      <c r="B205" s="33"/>
      <c r="D205" s="145" t="s">
        <v>171</v>
      </c>
      <c r="F205" s="146" t="s">
        <v>274</v>
      </c>
      <c r="I205" s="147"/>
      <c r="L205" s="33"/>
      <c r="M205" s="148"/>
      <c r="T205" s="54"/>
      <c r="AT205" s="17" t="s">
        <v>171</v>
      </c>
      <c r="AU205" s="17" t="s">
        <v>88</v>
      </c>
    </row>
    <row r="206" spans="2:65" s="12" customFormat="1" ht="11.25">
      <c r="B206" s="149"/>
      <c r="D206" s="150" t="s">
        <v>173</v>
      </c>
      <c r="E206" s="151" t="s">
        <v>34</v>
      </c>
      <c r="F206" s="152" t="s">
        <v>275</v>
      </c>
      <c r="H206" s="151" t="s">
        <v>34</v>
      </c>
      <c r="I206" s="153"/>
      <c r="L206" s="149"/>
      <c r="M206" s="154"/>
      <c r="T206" s="155"/>
      <c r="AT206" s="151" t="s">
        <v>173</v>
      </c>
      <c r="AU206" s="151" t="s">
        <v>88</v>
      </c>
      <c r="AV206" s="12" t="s">
        <v>23</v>
      </c>
      <c r="AW206" s="12" t="s">
        <v>39</v>
      </c>
      <c r="AX206" s="12" t="s">
        <v>80</v>
      </c>
      <c r="AY206" s="151" t="s">
        <v>163</v>
      </c>
    </row>
    <row r="207" spans="2:65" s="12" customFormat="1" ht="11.25">
      <c r="B207" s="149"/>
      <c r="D207" s="150" t="s">
        <v>173</v>
      </c>
      <c r="E207" s="151" t="s">
        <v>34</v>
      </c>
      <c r="F207" s="152" t="s">
        <v>276</v>
      </c>
      <c r="H207" s="151" t="s">
        <v>34</v>
      </c>
      <c r="I207" s="153"/>
      <c r="L207" s="149"/>
      <c r="M207" s="154"/>
      <c r="T207" s="155"/>
      <c r="AT207" s="151" t="s">
        <v>173</v>
      </c>
      <c r="AU207" s="151" t="s">
        <v>88</v>
      </c>
      <c r="AV207" s="12" t="s">
        <v>23</v>
      </c>
      <c r="AW207" s="12" t="s">
        <v>39</v>
      </c>
      <c r="AX207" s="12" t="s">
        <v>80</v>
      </c>
      <c r="AY207" s="151" t="s">
        <v>163</v>
      </c>
    </row>
    <row r="208" spans="2:65" s="13" customFormat="1" ht="11.25">
      <c r="B208" s="156"/>
      <c r="D208" s="150" t="s">
        <v>173</v>
      </c>
      <c r="E208" s="157" t="s">
        <v>34</v>
      </c>
      <c r="F208" s="158" t="s">
        <v>987</v>
      </c>
      <c r="H208" s="159">
        <v>88</v>
      </c>
      <c r="I208" s="160"/>
      <c r="L208" s="156"/>
      <c r="M208" s="161"/>
      <c r="T208" s="162"/>
      <c r="AT208" s="157" t="s">
        <v>173</v>
      </c>
      <c r="AU208" s="157" t="s">
        <v>88</v>
      </c>
      <c r="AV208" s="13" t="s">
        <v>88</v>
      </c>
      <c r="AW208" s="13" t="s">
        <v>39</v>
      </c>
      <c r="AX208" s="13" t="s">
        <v>80</v>
      </c>
      <c r="AY208" s="157" t="s">
        <v>163</v>
      </c>
    </row>
    <row r="209" spans="2:65" s="12" customFormat="1" ht="11.25">
      <c r="B209" s="149"/>
      <c r="D209" s="150" t="s">
        <v>173</v>
      </c>
      <c r="E209" s="151" t="s">
        <v>34</v>
      </c>
      <c r="F209" s="152" t="s">
        <v>559</v>
      </c>
      <c r="H209" s="151" t="s">
        <v>34</v>
      </c>
      <c r="I209" s="153"/>
      <c r="L209" s="149"/>
      <c r="M209" s="154"/>
      <c r="T209" s="155"/>
      <c r="AT209" s="151" t="s">
        <v>173</v>
      </c>
      <c r="AU209" s="151" t="s">
        <v>88</v>
      </c>
      <c r="AV209" s="12" t="s">
        <v>23</v>
      </c>
      <c r="AW209" s="12" t="s">
        <v>39</v>
      </c>
      <c r="AX209" s="12" t="s">
        <v>80</v>
      </c>
      <c r="AY209" s="151" t="s">
        <v>163</v>
      </c>
    </row>
    <row r="210" spans="2:65" s="13" customFormat="1" ht="11.25">
      <c r="B210" s="156"/>
      <c r="D210" s="150" t="s">
        <v>173</v>
      </c>
      <c r="E210" s="157" t="s">
        <v>34</v>
      </c>
      <c r="F210" s="158" t="s">
        <v>988</v>
      </c>
      <c r="H210" s="159">
        <v>96</v>
      </c>
      <c r="I210" s="160"/>
      <c r="L210" s="156"/>
      <c r="M210" s="161"/>
      <c r="T210" s="162"/>
      <c r="AT210" s="157" t="s">
        <v>173</v>
      </c>
      <c r="AU210" s="157" t="s">
        <v>88</v>
      </c>
      <c r="AV210" s="13" t="s">
        <v>88</v>
      </c>
      <c r="AW210" s="13" t="s">
        <v>39</v>
      </c>
      <c r="AX210" s="13" t="s">
        <v>80</v>
      </c>
      <c r="AY210" s="157" t="s">
        <v>163</v>
      </c>
    </row>
    <row r="211" spans="2:65" s="14" customFormat="1" ht="11.25">
      <c r="B211" s="163"/>
      <c r="D211" s="150" t="s">
        <v>173</v>
      </c>
      <c r="E211" s="164" t="s">
        <v>34</v>
      </c>
      <c r="F211" s="165" t="s">
        <v>182</v>
      </c>
      <c r="H211" s="166">
        <v>184</v>
      </c>
      <c r="I211" s="167"/>
      <c r="L211" s="163"/>
      <c r="M211" s="168"/>
      <c r="T211" s="169"/>
      <c r="AT211" s="164" t="s">
        <v>173</v>
      </c>
      <c r="AU211" s="164" t="s">
        <v>88</v>
      </c>
      <c r="AV211" s="14" t="s">
        <v>106</v>
      </c>
      <c r="AW211" s="14" t="s">
        <v>39</v>
      </c>
      <c r="AX211" s="14" t="s">
        <v>23</v>
      </c>
      <c r="AY211" s="164" t="s">
        <v>163</v>
      </c>
    </row>
    <row r="212" spans="2:65" s="1" customFormat="1" ht="33" customHeight="1">
      <c r="B212" s="33"/>
      <c r="C212" s="132" t="s">
        <v>302</v>
      </c>
      <c r="D212" s="132" t="s">
        <v>165</v>
      </c>
      <c r="E212" s="133" t="s">
        <v>264</v>
      </c>
      <c r="F212" s="134" t="s">
        <v>265</v>
      </c>
      <c r="G212" s="135" t="s">
        <v>168</v>
      </c>
      <c r="H212" s="136">
        <v>219</v>
      </c>
      <c r="I212" s="137"/>
      <c r="J212" s="138">
        <f>ROUND(I212*H212,2)</f>
        <v>0</v>
      </c>
      <c r="K212" s="134" t="s">
        <v>169</v>
      </c>
      <c r="L212" s="33"/>
      <c r="M212" s="139" t="s">
        <v>34</v>
      </c>
      <c r="N212" s="140" t="s">
        <v>51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106</v>
      </c>
      <c r="AT212" s="143" t="s">
        <v>165</v>
      </c>
      <c r="AU212" s="143" t="s">
        <v>88</v>
      </c>
      <c r="AY212" s="17" t="s">
        <v>163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23</v>
      </c>
      <c r="BK212" s="144">
        <f>ROUND(I212*H212,2)</f>
        <v>0</v>
      </c>
      <c r="BL212" s="17" t="s">
        <v>106</v>
      </c>
      <c r="BM212" s="143" t="s">
        <v>989</v>
      </c>
    </row>
    <row r="213" spans="2:65" s="1" customFormat="1" ht="11.25">
      <c r="B213" s="33"/>
      <c r="D213" s="145" t="s">
        <v>171</v>
      </c>
      <c r="F213" s="146" t="s">
        <v>267</v>
      </c>
      <c r="I213" s="147"/>
      <c r="L213" s="33"/>
      <c r="M213" s="148"/>
      <c r="T213" s="54"/>
      <c r="AT213" s="17" t="s">
        <v>171</v>
      </c>
      <c r="AU213" s="17" t="s">
        <v>88</v>
      </c>
    </row>
    <row r="214" spans="2:65" s="12" customFormat="1" ht="11.25">
      <c r="B214" s="149"/>
      <c r="D214" s="150" t="s">
        <v>173</v>
      </c>
      <c r="E214" s="151" t="s">
        <v>34</v>
      </c>
      <c r="F214" s="152" t="s">
        <v>268</v>
      </c>
      <c r="H214" s="151" t="s">
        <v>34</v>
      </c>
      <c r="I214" s="153"/>
      <c r="L214" s="149"/>
      <c r="M214" s="154"/>
      <c r="T214" s="155"/>
      <c r="AT214" s="151" t="s">
        <v>173</v>
      </c>
      <c r="AU214" s="151" t="s">
        <v>88</v>
      </c>
      <c r="AV214" s="12" t="s">
        <v>23</v>
      </c>
      <c r="AW214" s="12" t="s">
        <v>39</v>
      </c>
      <c r="AX214" s="12" t="s">
        <v>80</v>
      </c>
      <c r="AY214" s="151" t="s">
        <v>163</v>
      </c>
    </row>
    <row r="215" spans="2:65" s="13" customFormat="1" ht="11.25">
      <c r="B215" s="156"/>
      <c r="D215" s="150" t="s">
        <v>173</v>
      </c>
      <c r="E215" s="157" t="s">
        <v>34</v>
      </c>
      <c r="F215" s="158" t="s">
        <v>990</v>
      </c>
      <c r="H215" s="159">
        <v>219</v>
      </c>
      <c r="I215" s="160"/>
      <c r="L215" s="156"/>
      <c r="M215" s="161"/>
      <c r="T215" s="162"/>
      <c r="AT215" s="157" t="s">
        <v>173</v>
      </c>
      <c r="AU215" s="157" t="s">
        <v>88</v>
      </c>
      <c r="AV215" s="13" t="s">
        <v>88</v>
      </c>
      <c r="AW215" s="13" t="s">
        <v>39</v>
      </c>
      <c r="AX215" s="13" t="s">
        <v>23</v>
      </c>
      <c r="AY215" s="157" t="s">
        <v>163</v>
      </c>
    </row>
    <row r="216" spans="2:65" s="1" customFormat="1" ht="24.2" customHeight="1">
      <c r="B216" s="33"/>
      <c r="C216" s="132" t="s">
        <v>308</v>
      </c>
      <c r="D216" s="132" t="s">
        <v>165</v>
      </c>
      <c r="E216" s="133" t="s">
        <v>297</v>
      </c>
      <c r="F216" s="134" t="s">
        <v>298</v>
      </c>
      <c r="G216" s="135" t="s">
        <v>168</v>
      </c>
      <c r="H216" s="136">
        <v>219</v>
      </c>
      <c r="I216" s="137"/>
      <c r="J216" s="138">
        <f>ROUND(I216*H216,2)</f>
        <v>0</v>
      </c>
      <c r="K216" s="134" t="s">
        <v>169</v>
      </c>
      <c r="L216" s="33"/>
      <c r="M216" s="139" t="s">
        <v>34</v>
      </c>
      <c r="N216" s="140" t="s">
        <v>51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106</v>
      </c>
      <c r="AT216" s="143" t="s">
        <v>165</v>
      </c>
      <c r="AU216" s="143" t="s">
        <v>88</v>
      </c>
      <c r="AY216" s="17" t="s">
        <v>163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23</v>
      </c>
      <c r="BK216" s="144">
        <f>ROUND(I216*H216,2)</f>
        <v>0</v>
      </c>
      <c r="BL216" s="17" t="s">
        <v>106</v>
      </c>
      <c r="BM216" s="143" t="s">
        <v>991</v>
      </c>
    </row>
    <row r="217" spans="2:65" s="1" customFormat="1" ht="11.25">
      <c r="B217" s="33"/>
      <c r="D217" s="145" t="s">
        <v>171</v>
      </c>
      <c r="F217" s="146" t="s">
        <v>300</v>
      </c>
      <c r="I217" s="147"/>
      <c r="L217" s="33"/>
      <c r="M217" s="148"/>
      <c r="T217" s="54"/>
      <c r="AT217" s="17" t="s">
        <v>171</v>
      </c>
      <c r="AU217" s="17" t="s">
        <v>88</v>
      </c>
    </row>
    <row r="218" spans="2:65" s="12" customFormat="1" ht="11.25">
      <c r="B218" s="149"/>
      <c r="D218" s="150" t="s">
        <v>173</v>
      </c>
      <c r="E218" s="151" t="s">
        <v>34</v>
      </c>
      <c r="F218" s="152" t="s">
        <v>301</v>
      </c>
      <c r="H218" s="151" t="s">
        <v>34</v>
      </c>
      <c r="I218" s="153"/>
      <c r="L218" s="149"/>
      <c r="M218" s="154"/>
      <c r="T218" s="155"/>
      <c r="AT218" s="151" t="s">
        <v>173</v>
      </c>
      <c r="AU218" s="151" t="s">
        <v>88</v>
      </c>
      <c r="AV218" s="12" t="s">
        <v>23</v>
      </c>
      <c r="AW218" s="12" t="s">
        <v>39</v>
      </c>
      <c r="AX218" s="12" t="s">
        <v>80</v>
      </c>
      <c r="AY218" s="151" t="s">
        <v>163</v>
      </c>
    </row>
    <row r="219" spans="2:65" s="13" customFormat="1" ht="11.25">
      <c r="B219" s="156"/>
      <c r="D219" s="150" t="s">
        <v>173</v>
      </c>
      <c r="E219" s="157" t="s">
        <v>34</v>
      </c>
      <c r="F219" s="158" t="s">
        <v>992</v>
      </c>
      <c r="H219" s="159">
        <v>219</v>
      </c>
      <c r="I219" s="160"/>
      <c r="L219" s="156"/>
      <c r="M219" s="161"/>
      <c r="T219" s="162"/>
      <c r="AT219" s="157" t="s">
        <v>173</v>
      </c>
      <c r="AU219" s="157" t="s">
        <v>88</v>
      </c>
      <c r="AV219" s="13" t="s">
        <v>88</v>
      </c>
      <c r="AW219" s="13" t="s">
        <v>39</v>
      </c>
      <c r="AX219" s="13" t="s">
        <v>23</v>
      </c>
      <c r="AY219" s="157" t="s">
        <v>163</v>
      </c>
    </row>
    <row r="220" spans="2:65" s="1" customFormat="1" ht="24.2" customHeight="1">
      <c r="B220" s="33"/>
      <c r="C220" s="132" t="s">
        <v>8</v>
      </c>
      <c r="D220" s="132" t="s">
        <v>165</v>
      </c>
      <c r="E220" s="133" t="s">
        <v>303</v>
      </c>
      <c r="F220" s="134" t="s">
        <v>304</v>
      </c>
      <c r="G220" s="135" t="s">
        <v>168</v>
      </c>
      <c r="H220" s="136">
        <v>219</v>
      </c>
      <c r="I220" s="137"/>
      <c r="J220" s="138">
        <f>ROUND(I220*H220,2)</f>
        <v>0</v>
      </c>
      <c r="K220" s="134" t="s">
        <v>169</v>
      </c>
      <c r="L220" s="33"/>
      <c r="M220" s="139" t="s">
        <v>34</v>
      </c>
      <c r="N220" s="140" t="s">
        <v>51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106</v>
      </c>
      <c r="AT220" s="143" t="s">
        <v>165</v>
      </c>
      <c r="AU220" s="143" t="s">
        <v>88</v>
      </c>
      <c r="AY220" s="17" t="s">
        <v>163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23</v>
      </c>
      <c r="BK220" s="144">
        <f>ROUND(I220*H220,2)</f>
        <v>0</v>
      </c>
      <c r="BL220" s="17" t="s">
        <v>106</v>
      </c>
      <c r="BM220" s="143" t="s">
        <v>993</v>
      </c>
    </row>
    <row r="221" spans="2:65" s="1" customFormat="1" ht="11.25">
      <c r="B221" s="33"/>
      <c r="D221" s="145" t="s">
        <v>171</v>
      </c>
      <c r="F221" s="146" t="s">
        <v>306</v>
      </c>
      <c r="I221" s="147"/>
      <c r="L221" s="33"/>
      <c r="M221" s="148"/>
      <c r="T221" s="54"/>
      <c r="AT221" s="17" t="s">
        <v>171</v>
      </c>
      <c r="AU221" s="17" t="s">
        <v>88</v>
      </c>
    </row>
    <row r="222" spans="2:65" s="12" customFormat="1" ht="11.25">
      <c r="B222" s="149"/>
      <c r="D222" s="150" t="s">
        <v>173</v>
      </c>
      <c r="E222" s="151" t="s">
        <v>34</v>
      </c>
      <c r="F222" s="152" t="s">
        <v>307</v>
      </c>
      <c r="H222" s="151" t="s">
        <v>34</v>
      </c>
      <c r="I222" s="153"/>
      <c r="L222" s="149"/>
      <c r="M222" s="154"/>
      <c r="T222" s="155"/>
      <c r="AT222" s="151" t="s">
        <v>173</v>
      </c>
      <c r="AU222" s="151" t="s">
        <v>88</v>
      </c>
      <c r="AV222" s="12" t="s">
        <v>23</v>
      </c>
      <c r="AW222" s="12" t="s">
        <v>39</v>
      </c>
      <c r="AX222" s="12" t="s">
        <v>80</v>
      </c>
      <c r="AY222" s="151" t="s">
        <v>163</v>
      </c>
    </row>
    <row r="223" spans="2:65" s="13" customFormat="1" ht="11.25">
      <c r="B223" s="156"/>
      <c r="D223" s="150" t="s">
        <v>173</v>
      </c>
      <c r="E223" s="157" t="s">
        <v>34</v>
      </c>
      <c r="F223" s="158" t="s">
        <v>994</v>
      </c>
      <c r="H223" s="159">
        <v>219</v>
      </c>
      <c r="I223" s="160"/>
      <c r="L223" s="156"/>
      <c r="M223" s="161"/>
      <c r="T223" s="162"/>
      <c r="AT223" s="157" t="s">
        <v>173</v>
      </c>
      <c r="AU223" s="157" t="s">
        <v>88</v>
      </c>
      <c r="AV223" s="13" t="s">
        <v>88</v>
      </c>
      <c r="AW223" s="13" t="s">
        <v>39</v>
      </c>
      <c r="AX223" s="13" t="s">
        <v>23</v>
      </c>
      <c r="AY223" s="157" t="s">
        <v>163</v>
      </c>
    </row>
    <row r="224" spans="2:65" s="1" customFormat="1" ht="16.5" customHeight="1">
      <c r="B224" s="33"/>
      <c r="C224" s="170" t="s">
        <v>320</v>
      </c>
      <c r="D224" s="170" t="s">
        <v>309</v>
      </c>
      <c r="E224" s="171" t="s">
        <v>310</v>
      </c>
      <c r="F224" s="172" t="s">
        <v>311</v>
      </c>
      <c r="G224" s="173" t="s">
        <v>312</v>
      </c>
      <c r="H224" s="174">
        <v>3.3839999999999999</v>
      </c>
      <c r="I224" s="175"/>
      <c r="J224" s="176">
        <f>ROUND(I224*H224,2)</f>
        <v>0</v>
      </c>
      <c r="K224" s="172" t="s">
        <v>169</v>
      </c>
      <c r="L224" s="177"/>
      <c r="M224" s="178" t="s">
        <v>34</v>
      </c>
      <c r="N224" s="179" t="s">
        <v>51</v>
      </c>
      <c r="P224" s="141">
        <f>O224*H224</f>
        <v>0</v>
      </c>
      <c r="Q224" s="141">
        <v>1E-3</v>
      </c>
      <c r="R224" s="141">
        <f>Q224*H224</f>
        <v>3.3839999999999999E-3</v>
      </c>
      <c r="S224" s="141">
        <v>0</v>
      </c>
      <c r="T224" s="142">
        <f>S224*H224</f>
        <v>0</v>
      </c>
      <c r="AR224" s="143" t="s">
        <v>248</v>
      </c>
      <c r="AT224" s="143" t="s">
        <v>309</v>
      </c>
      <c r="AU224" s="143" t="s">
        <v>88</v>
      </c>
      <c r="AY224" s="17" t="s">
        <v>163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23</v>
      </c>
      <c r="BK224" s="144">
        <f>ROUND(I224*H224,2)</f>
        <v>0</v>
      </c>
      <c r="BL224" s="17" t="s">
        <v>106</v>
      </c>
      <c r="BM224" s="143" t="s">
        <v>995</v>
      </c>
    </row>
    <row r="225" spans="2:65" s="12" customFormat="1" ht="11.25">
      <c r="B225" s="149"/>
      <c r="D225" s="150" t="s">
        <v>173</v>
      </c>
      <c r="E225" s="151" t="s">
        <v>34</v>
      </c>
      <c r="F225" s="152" t="s">
        <v>314</v>
      </c>
      <c r="H225" s="151" t="s">
        <v>34</v>
      </c>
      <c r="I225" s="153"/>
      <c r="L225" s="149"/>
      <c r="M225" s="154"/>
      <c r="T225" s="155"/>
      <c r="AT225" s="151" t="s">
        <v>173</v>
      </c>
      <c r="AU225" s="151" t="s">
        <v>88</v>
      </c>
      <c r="AV225" s="12" t="s">
        <v>23</v>
      </c>
      <c r="AW225" s="12" t="s">
        <v>39</v>
      </c>
      <c r="AX225" s="12" t="s">
        <v>80</v>
      </c>
      <c r="AY225" s="151" t="s">
        <v>163</v>
      </c>
    </row>
    <row r="226" spans="2:65" s="13" customFormat="1" ht="11.25">
      <c r="B226" s="156"/>
      <c r="D226" s="150" t="s">
        <v>173</v>
      </c>
      <c r="E226" s="157" t="s">
        <v>34</v>
      </c>
      <c r="F226" s="158" t="s">
        <v>996</v>
      </c>
      <c r="H226" s="159">
        <v>3.3835500000000001</v>
      </c>
      <c r="I226" s="160"/>
      <c r="L226" s="156"/>
      <c r="M226" s="161"/>
      <c r="T226" s="162"/>
      <c r="AT226" s="157" t="s">
        <v>173</v>
      </c>
      <c r="AU226" s="157" t="s">
        <v>88</v>
      </c>
      <c r="AV226" s="13" t="s">
        <v>88</v>
      </c>
      <c r="AW226" s="13" t="s">
        <v>39</v>
      </c>
      <c r="AX226" s="13" t="s">
        <v>23</v>
      </c>
      <c r="AY226" s="157" t="s">
        <v>163</v>
      </c>
    </row>
    <row r="227" spans="2:65" s="1" customFormat="1" ht="16.5" customHeight="1">
      <c r="B227" s="33"/>
      <c r="C227" s="132" t="s">
        <v>325</v>
      </c>
      <c r="D227" s="132" t="s">
        <v>165</v>
      </c>
      <c r="E227" s="133" t="s">
        <v>316</v>
      </c>
      <c r="F227" s="134" t="s">
        <v>317</v>
      </c>
      <c r="G227" s="135" t="s">
        <v>168</v>
      </c>
      <c r="H227" s="136">
        <v>219</v>
      </c>
      <c r="I227" s="137"/>
      <c r="J227" s="138">
        <f>ROUND(I227*H227,2)</f>
        <v>0</v>
      </c>
      <c r="K227" s="134" t="s">
        <v>169</v>
      </c>
      <c r="L227" s="33"/>
      <c r="M227" s="139" t="s">
        <v>34</v>
      </c>
      <c r="N227" s="140" t="s">
        <v>51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106</v>
      </c>
      <c r="AT227" s="143" t="s">
        <v>165</v>
      </c>
      <c r="AU227" s="143" t="s">
        <v>88</v>
      </c>
      <c r="AY227" s="17" t="s">
        <v>163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23</v>
      </c>
      <c r="BK227" s="144">
        <f>ROUND(I227*H227,2)</f>
        <v>0</v>
      </c>
      <c r="BL227" s="17" t="s">
        <v>106</v>
      </c>
      <c r="BM227" s="143" t="s">
        <v>997</v>
      </c>
    </row>
    <row r="228" spans="2:65" s="1" customFormat="1" ht="11.25">
      <c r="B228" s="33"/>
      <c r="D228" s="145" t="s">
        <v>171</v>
      </c>
      <c r="F228" s="146" t="s">
        <v>319</v>
      </c>
      <c r="I228" s="147"/>
      <c r="L228" s="33"/>
      <c r="M228" s="148"/>
      <c r="T228" s="54"/>
      <c r="AT228" s="17" t="s">
        <v>171</v>
      </c>
      <c r="AU228" s="17" t="s">
        <v>88</v>
      </c>
    </row>
    <row r="229" spans="2:65" s="12" customFormat="1" ht="11.25">
      <c r="B229" s="149"/>
      <c r="D229" s="150" t="s">
        <v>173</v>
      </c>
      <c r="E229" s="151" t="s">
        <v>34</v>
      </c>
      <c r="F229" s="152" t="s">
        <v>314</v>
      </c>
      <c r="H229" s="151" t="s">
        <v>34</v>
      </c>
      <c r="I229" s="153"/>
      <c r="L229" s="149"/>
      <c r="M229" s="154"/>
      <c r="T229" s="155"/>
      <c r="AT229" s="151" t="s">
        <v>173</v>
      </c>
      <c r="AU229" s="151" t="s">
        <v>88</v>
      </c>
      <c r="AV229" s="12" t="s">
        <v>23</v>
      </c>
      <c r="AW229" s="12" t="s">
        <v>39</v>
      </c>
      <c r="AX229" s="12" t="s">
        <v>80</v>
      </c>
      <c r="AY229" s="151" t="s">
        <v>163</v>
      </c>
    </row>
    <row r="230" spans="2:65" s="13" customFormat="1" ht="11.25">
      <c r="B230" s="156"/>
      <c r="D230" s="150" t="s">
        <v>173</v>
      </c>
      <c r="E230" s="157" t="s">
        <v>34</v>
      </c>
      <c r="F230" s="158" t="s">
        <v>994</v>
      </c>
      <c r="H230" s="159">
        <v>219</v>
      </c>
      <c r="I230" s="160"/>
      <c r="L230" s="156"/>
      <c r="M230" s="161"/>
      <c r="T230" s="162"/>
      <c r="AT230" s="157" t="s">
        <v>173</v>
      </c>
      <c r="AU230" s="157" t="s">
        <v>88</v>
      </c>
      <c r="AV230" s="13" t="s">
        <v>88</v>
      </c>
      <c r="AW230" s="13" t="s">
        <v>39</v>
      </c>
      <c r="AX230" s="13" t="s">
        <v>23</v>
      </c>
      <c r="AY230" s="157" t="s">
        <v>163</v>
      </c>
    </row>
    <row r="231" spans="2:65" s="1" customFormat="1" ht="16.5" customHeight="1">
      <c r="B231" s="33"/>
      <c r="C231" s="132" t="s">
        <v>330</v>
      </c>
      <c r="D231" s="132" t="s">
        <v>165</v>
      </c>
      <c r="E231" s="133" t="s">
        <v>321</v>
      </c>
      <c r="F231" s="134" t="s">
        <v>322</v>
      </c>
      <c r="G231" s="135" t="s">
        <v>168</v>
      </c>
      <c r="H231" s="136">
        <v>219</v>
      </c>
      <c r="I231" s="137"/>
      <c r="J231" s="138">
        <f>ROUND(I231*H231,2)</f>
        <v>0</v>
      </c>
      <c r="K231" s="134" t="s">
        <v>169</v>
      </c>
      <c r="L231" s="33"/>
      <c r="M231" s="139" t="s">
        <v>34</v>
      </c>
      <c r="N231" s="140" t="s">
        <v>51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106</v>
      </c>
      <c r="AT231" s="143" t="s">
        <v>165</v>
      </c>
      <c r="AU231" s="143" t="s">
        <v>88</v>
      </c>
      <c r="AY231" s="17" t="s">
        <v>163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23</v>
      </c>
      <c r="BK231" s="144">
        <f>ROUND(I231*H231,2)</f>
        <v>0</v>
      </c>
      <c r="BL231" s="17" t="s">
        <v>106</v>
      </c>
      <c r="BM231" s="143" t="s">
        <v>998</v>
      </c>
    </row>
    <row r="232" spans="2:65" s="1" customFormat="1" ht="11.25">
      <c r="B232" s="33"/>
      <c r="D232" s="145" t="s">
        <v>171</v>
      </c>
      <c r="F232" s="146" t="s">
        <v>324</v>
      </c>
      <c r="I232" s="147"/>
      <c r="L232" s="33"/>
      <c r="M232" s="148"/>
      <c r="T232" s="54"/>
      <c r="AT232" s="17" t="s">
        <v>171</v>
      </c>
      <c r="AU232" s="17" t="s">
        <v>88</v>
      </c>
    </row>
    <row r="233" spans="2:65" s="12" customFormat="1" ht="11.25">
      <c r="B233" s="149"/>
      <c r="D233" s="150" t="s">
        <v>173</v>
      </c>
      <c r="E233" s="151" t="s">
        <v>34</v>
      </c>
      <c r="F233" s="152" t="s">
        <v>314</v>
      </c>
      <c r="H233" s="151" t="s">
        <v>34</v>
      </c>
      <c r="I233" s="153"/>
      <c r="L233" s="149"/>
      <c r="M233" s="154"/>
      <c r="T233" s="155"/>
      <c r="AT233" s="151" t="s">
        <v>173</v>
      </c>
      <c r="AU233" s="151" t="s">
        <v>88</v>
      </c>
      <c r="AV233" s="12" t="s">
        <v>23</v>
      </c>
      <c r="AW233" s="12" t="s">
        <v>39</v>
      </c>
      <c r="AX233" s="12" t="s">
        <v>80</v>
      </c>
      <c r="AY233" s="151" t="s">
        <v>163</v>
      </c>
    </row>
    <row r="234" spans="2:65" s="13" customFormat="1" ht="11.25">
      <c r="B234" s="156"/>
      <c r="D234" s="150" t="s">
        <v>173</v>
      </c>
      <c r="E234" s="157" t="s">
        <v>34</v>
      </c>
      <c r="F234" s="158" t="s">
        <v>994</v>
      </c>
      <c r="H234" s="159">
        <v>219</v>
      </c>
      <c r="I234" s="160"/>
      <c r="L234" s="156"/>
      <c r="M234" s="161"/>
      <c r="T234" s="162"/>
      <c r="AT234" s="157" t="s">
        <v>173</v>
      </c>
      <c r="AU234" s="157" t="s">
        <v>88</v>
      </c>
      <c r="AV234" s="13" t="s">
        <v>88</v>
      </c>
      <c r="AW234" s="13" t="s">
        <v>39</v>
      </c>
      <c r="AX234" s="13" t="s">
        <v>23</v>
      </c>
      <c r="AY234" s="157" t="s">
        <v>163</v>
      </c>
    </row>
    <row r="235" spans="2:65" s="1" customFormat="1" ht="16.5" customHeight="1">
      <c r="B235" s="33"/>
      <c r="C235" s="132" t="s">
        <v>335</v>
      </c>
      <c r="D235" s="132" t="s">
        <v>165</v>
      </c>
      <c r="E235" s="133" t="s">
        <v>326</v>
      </c>
      <c r="F235" s="134" t="s">
        <v>327</v>
      </c>
      <c r="G235" s="135" t="s">
        <v>168</v>
      </c>
      <c r="H235" s="136">
        <v>219</v>
      </c>
      <c r="I235" s="137"/>
      <c r="J235" s="138">
        <f>ROUND(I235*H235,2)</f>
        <v>0</v>
      </c>
      <c r="K235" s="134" t="s">
        <v>169</v>
      </c>
      <c r="L235" s="33"/>
      <c r="M235" s="139" t="s">
        <v>34</v>
      </c>
      <c r="N235" s="140" t="s">
        <v>51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106</v>
      </c>
      <c r="AT235" s="143" t="s">
        <v>165</v>
      </c>
      <c r="AU235" s="143" t="s">
        <v>88</v>
      </c>
      <c r="AY235" s="17" t="s">
        <v>163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23</v>
      </c>
      <c r="BK235" s="144">
        <f>ROUND(I235*H235,2)</f>
        <v>0</v>
      </c>
      <c r="BL235" s="17" t="s">
        <v>106</v>
      </c>
      <c r="BM235" s="143" t="s">
        <v>999</v>
      </c>
    </row>
    <row r="236" spans="2:65" s="1" customFormat="1" ht="11.25">
      <c r="B236" s="33"/>
      <c r="D236" s="145" t="s">
        <v>171</v>
      </c>
      <c r="F236" s="146" t="s">
        <v>329</v>
      </c>
      <c r="I236" s="147"/>
      <c r="L236" s="33"/>
      <c r="M236" s="148"/>
      <c r="T236" s="54"/>
      <c r="AT236" s="17" t="s">
        <v>171</v>
      </c>
      <c r="AU236" s="17" t="s">
        <v>88</v>
      </c>
    </row>
    <row r="237" spans="2:65" s="12" customFormat="1" ht="11.25">
      <c r="B237" s="149"/>
      <c r="D237" s="150" t="s">
        <v>173</v>
      </c>
      <c r="E237" s="151" t="s">
        <v>34</v>
      </c>
      <c r="F237" s="152" t="s">
        <v>314</v>
      </c>
      <c r="H237" s="151" t="s">
        <v>34</v>
      </c>
      <c r="I237" s="153"/>
      <c r="L237" s="149"/>
      <c r="M237" s="154"/>
      <c r="T237" s="155"/>
      <c r="AT237" s="151" t="s">
        <v>173</v>
      </c>
      <c r="AU237" s="151" t="s">
        <v>88</v>
      </c>
      <c r="AV237" s="12" t="s">
        <v>23</v>
      </c>
      <c r="AW237" s="12" t="s">
        <v>39</v>
      </c>
      <c r="AX237" s="12" t="s">
        <v>80</v>
      </c>
      <c r="AY237" s="151" t="s">
        <v>163</v>
      </c>
    </row>
    <row r="238" spans="2:65" s="13" customFormat="1" ht="11.25">
      <c r="B238" s="156"/>
      <c r="D238" s="150" t="s">
        <v>173</v>
      </c>
      <c r="E238" s="157" t="s">
        <v>34</v>
      </c>
      <c r="F238" s="158" t="s">
        <v>994</v>
      </c>
      <c r="H238" s="159">
        <v>219</v>
      </c>
      <c r="I238" s="160"/>
      <c r="L238" s="156"/>
      <c r="M238" s="161"/>
      <c r="T238" s="162"/>
      <c r="AT238" s="157" t="s">
        <v>173</v>
      </c>
      <c r="AU238" s="157" t="s">
        <v>88</v>
      </c>
      <c r="AV238" s="13" t="s">
        <v>88</v>
      </c>
      <c r="AW238" s="13" t="s">
        <v>39</v>
      </c>
      <c r="AX238" s="13" t="s">
        <v>23</v>
      </c>
      <c r="AY238" s="157" t="s">
        <v>163</v>
      </c>
    </row>
    <row r="239" spans="2:65" s="1" customFormat="1" ht="16.5" customHeight="1">
      <c r="B239" s="33"/>
      <c r="C239" s="132" t="s">
        <v>339</v>
      </c>
      <c r="D239" s="132" t="s">
        <v>165</v>
      </c>
      <c r="E239" s="133" t="s">
        <v>331</v>
      </c>
      <c r="F239" s="134" t="s">
        <v>332</v>
      </c>
      <c r="G239" s="135" t="s">
        <v>168</v>
      </c>
      <c r="H239" s="136">
        <v>219</v>
      </c>
      <c r="I239" s="137"/>
      <c r="J239" s="138">
        <f>ROUND(I239*H239,2)</f>
        <v>0</v>
      </c>
      <c r="K239" s="134" t="s">
        <v>169</v>
      </c>
      <c r="L239" s="33"/>
      <c r="M239" s="139" t="s">
        <v>34</v>
      </c>
      <c r="N239" s="140" t="s">
        <v>51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106</v>
      </c>
      <c r="AT239" s="143" t="s">
        <v>165</v>
      </c>
      <c r="AU239" s="143" t="s">
        <v>88</v>
      </c>
      <c r="AY239" s="17" t="s">
        <v>163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23</v>
      </c>
      <c r="BK239" s="144">
        <f>ROUND(I239*H239,2)</f>
        <v>0</v>
      </c>
      <c r="BL239" s="17" t="s">
        <v>106</v>
      </c>
      <c r="BM239" s="143" t="s">
        <v>1000</v>
      </c>
    </row>
    <row r="240" spans="2:65" s="1" customFormat="1" ht="11.25">
      <c r="B240" s="33"/>
      <c r="D240" s="145" t="s">
        <v>171</v>
      </c>
      <c r="F240" s="146" t="s">
        <v>334</v>
      </c>
      <c r="I240" s="147"/>
      <c r="L240" s="33"/>
      <c r="M240" s="148"/>
      <c r="T240" s="54"/>
      <c r="AT240" s="17" t="s">
        <v>171</v>
      </c>
      <c r="AU240" s="17" t="s">
        <v>88</v>
      </c>
    </row>
    <row r="241" spans="2:65" s="12" customFormat="1" ht="11.25">
      <c r="B241" s="149"/>
      <c r="D241" s="150" t="s">
        <v>173</v>
      </c>
      <c r="E241" s="151" t="s">
        <v>34</v>
      </c>
      <c r="F241" s="152" t="s">
        <v>314</v>
      </c>
      <c r="H241" s="151" t="s">
        <v>34</v>
      </c>
      <c r="I241" s="153"/>
      <c r="L241" s="149"/>
      <c r="M241" s="154"/>
      <c r="T241" s="155"/>
      <c r="AT241" s="151" t="s">
        <v>173</v>
      </c>
      <c r="AU241" s="151" t="s">
        <v>88</v>
      </c>
      <c r="AV241" s="12" t="s">
        <v>23</v>
      </c>
      <c r="AW241" s="12" t="s">
        <v>39</v>
      </c>
      <c r="AX241" s="12" t="s">
        <v>80</v>
      </c>
      <c r="AY241" s="151" t="s">
        <v>163</v>
      </c>
    </row>
    <row r="242" spans="2:65" s="13" customFormat="1" ht="11.25">
      <c r="B242" s="156"/>
      <c r="D242" s="150" t="s">
        <v>173</v>
      </c>
      <c r="E242" s="157" t="s">
        <v>34</v>
      </c>
      <c r="F242" s="158" t="s">
        <v>994</v>
      </c>
      <c r="H242" s="159">
        <v>219</v>
      </c>
      <c r="I242" s="160"/>
      <c r="L242" s="156"/>
      <c r="M242" s="161"/>
      <c r="T242" s="162"/>
      <c r="AT242" s="157" t="s">
        <v>173</v>
      </c>
      <c r="AU242" s="157" t="s">
        <v>88</v>
      </c>
      <c r="AV242" s="13" t="s">
        <v>88</v>
      </c>
      <c r="AW242" s="13" t="s">
        <v>39</v>
      </c>
      <c r="AX242" s="13" t="s">
        <v>23</v>
      </c>
      <c r="AY242" s="157" t="s">
        <v>163</v>
      </c>
    </row>
    <row r="243" spans="2:65" s="1" customFormat="1" ht="24.2" customHeight="1">
      <c r="B243" s="33"/>
      <c r="C243" s="132" t="s">
        <v>7</v>
      </c>
      <c r="D243" s="132" t="s">
        <v>165</v>
      </c>
      <c r="E243" s="133" t="s">
        <v>336</v>
      </c>
      <c r="F243" s="134" t="s">
        <v>337</v>
      </c>
      <c r="G243" s="135" t="s">
        <v>168</v>
      </c>
      <c r="H243" s="136">
        <v>219</v>
      </c>
      <c r="I243" s="137"/>
      <c r="J243" s="138">
        <f>ROUND(I243*H243,2)</f>
        <v>0</v>
      </c>
      <c r="K243" s="134" t="s">
        <v>34</v>
      </c>
      <c r="L243" s="33"/>
      <c r="M243" s="139" t="s">
        <v>34</v>
      </c>
      <c r="N243" s="140" t="s">
        <v>51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106</v>
      </c>
      <c r="AT243" s="143" t="s">
        <v>165</v>
      </c>
      <c r="AU243" s="143" t="s">
        <v>88</v>
      </c>
      <c r="AY243" s="17" t="s">
        <v>163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23</v>
      </c>
      <c r="BK243" s="144">
        <f>ROUND(I243*H243,2)</f>
        <v>0</v>
      </c>
      <c r="BL243" s="17" t="s">
        <v>106</v>
      </c>
      <c r="BM243" s="143" t="s">
        <v>1001</v>
      </c>
    </row>
    <row r="244" spans="2:65" s="12" customFormat="1" ht="11.25">
      <c r="B244" s="149"/>
      <c r="D244" s="150" t="s">
        <v>173</v>
      </c>
      <c r="E244" s="151" t="s">
        <v>34</v>
      </c>
      <c r="F244" s="152" t="s">
        <v>314</v>
      </c>
      <c r="H244" s="151" t="s">
        <v>34</v>
      </c>
      <c r="I244" s="153"/>
      <c r="L244" s="149"/>
      <c r="M244" s="154"/>
      <c r="T244" s="155"/>
      <c r="AT244" s="151" t="s">
        <v>173</v>
      </c>
      <c r="AU244" s="151" t="s">
        <v>88</v>
      </c>
      <c r="AV244" s="12" t="s">
        <v>23</v>
      </c>
      <c r="AW244" s="12" t="s">
        <v>39</v>
      </c>
      <c r="AX244" s="12" t="s">
        <v>80</v>
      </c>
      <c r="AY244" s="151" t="s">
        <v>163</v>
      </c>
    </row>
    <row r="245" spans="2:65" s="13" customFormat="1" ht="11.25">
      <c r="B245" s="156"/>
      <c r="D245" s="150" t="s">
        <v>173</v>
      </c>
      <c r="E245" s="157" t="s">
        <v>34</v>
      </c>
      <c r="F245" s="158" t="s">
        <v>994</v>
      </c>
      <c r="H245" s="159">
        <v>219</v>
      </c>
      <c r="I245" s="160"/>
      <c r="L245" s="156"/>
      <c r="M245" s="161"/>
      <c r="T245" s="162"/>
      <c r="AT245" s="157" t="s">
        <v>173</v>
      </c>
      <c r="AU245" s="157" t="s">
        <v>88</v>
      </c>
      <c r="AV245" s="13" t="s">
        <v>88</v>
      </c>
      <c r="AW245" s="13" t="s">
        <v>39</v>
      </c>
      <c r="AX245" s="13" t="s">
        <v>23</v>
      </c>
      <c r="AY245" s="157" t="s">
        <v>163</v>
      </c>
    </row>
    <row r="246" spans="2:65" s="1" customFormat="1" ht="16.5" customHeight="1">
      <c r="B246" s="33"/>
      <c r="C246" s="132" t="s">
        <v>348</v>
      </c>
      <c r="D246" s="132" t="s">
        <v>165</v>
      </c>
      <c r="E246" s="133" t="s">
        <v>340</v>
      </c>
      <c r="F246" s="134" t="s">
        <v>341</v>
      </c>
      <c r="G246" s="135" t="s">
        <v>168</v>
      </c>
      <c r="H246" s="136">
        <v>219</v>
      </c>
      <c r="I246" s="137"/>
      <c r="J246" s="138">
        <f>ROUND(I246*H246,2)</f>
        <v>0</v>
      </c>
      <c r="K246" s="134" t="s">
        <v>34</v>
      </c>
      <c r="L246" s="33"/>
      <c r="M246" s="139" t="s">
        <v>34</v>
      </c>
      <c r="N246" s="140" t="s">
        <v>51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106</v>
      </c>
      <c r="AT246" s="143" t="s">
        <v>165</v>
      </c>
      <c r="AU246" s="143" t="s">
        <v>88</v>
      </c>
      <c r="AY246" s="17" t="s">
        <v>163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23</v>
      </c>
      <c r="BK246" s="144">
        <f>ROUND(I246*H246,2)</f>
        <v>0</v>
      </c>
      <c r="BL246" s="17" t="s">
        <v>106</v>
      </c>
      <c r="BM246" s="143" t="s">
        <v>1002</v>
      </c>
    </row>
    <row r="247" spans="2:65" s="12" customFormat="1" ht="11.25">
      <c r="B247" s="149"/>
      <c r="D247" s="150" t="s">
        <v>173</v>
      </c>
      <c r="E247" s="151" t="s">
        <v>34</v>
      </c>
      <c r="F247" s="152" t="s">
        <v>314</v>
      </c>
      <c r="H247" s="151" t="s">
        <v>34</v>
      </c>
      <c r="I247" s="153"/>
      <c r="L247" s="149"/>
      <c r="M247" s="154"/>
      <c r="T247" s="155"/>
      <c r="AT247" s="151" t="s">
        <v>173</v>
      </c>
      <c r="AU247" s="151" t="s">
        <v>88</v>
      </c>
      <c r="AV247" s="12" t="s">
        <v>23</v>
      </c>
      <c r="AW247" s="12" t="s">
        <v>39</v>
      </c>
      <c r="AX247" s="12" t="s">
        <v>80</v>
      </c>
      <c r="AY247" s="151" t="s">
        <v>163</v>
      </c>
    </row>
    <row r="248" spans="2:65" s="13" customFormat="1" ht="11.25">
      <c r="B248" s="156"/>
      <c r="D248" s="150" t="s">
        <v>173</v>
      </c>
      <c r="E248" s="157" t="s">
        <v>34</v>
      </c>
      <c r="F248" s="158" t="s">
        <v>994</v>
      </c>
      <c r="H248" s="159">
        <v>219</v>
      </c>
      <c r="I248" s="160"/>
      <c r="L248" s="156"/>
      <c r="M248" s="161"/>
      <c r="T248" s="162"/>
      <c r="AT248" s="157" t="s">
        <v>173</v>
      </c>
      <c r="AU248" s="157" t="s">
        <v>88</v>
      </c>
      <c r="AV248" s="13" t="s">
        <v>88</v>
      </c>
      <c r="AW248" s="13" t="s">
        <v>39</v>
      </c>
      <c r="AX248" s="13" t="s">
        <v>23</v>
      </c>
      <c r="AY248" s="157" t="s">
        <v>163</v>
      </c>
    </row>
    <row r="249" spans="2:65" s="1" customFormat="1" ht="16.5" customHeight="1">
      <c r="B249" s="33"/>
      <c r="C249" s="132" t="s">
        <v>355</v>
      </c>
      <c r="D249" s="132" t="s">
        <v>165</v>
      </c>
      <c r="E249" s="133" t="s">
        <v>343</v>
      </c>
      <c r="F249" s="134" t="s">
        <v>344</v>
      </c>
      <c r="G249" s="135" t="s">
        <v>168</v>
      </c>
      <c r="H249" s="136">
        <v>219</v>
      </c>
      <c r="I249" s="137"/>
      <c r="J249" s="138">
        <f>ROUND(I249*H249,2)</f>
        <v>0</v>
      </c>
      <c r="K249" s="134" t="s">
        <v>169</v>
      </c>
      <c r="L249" s="33"/>
      <c r="M249" s="139" t="s">
        <v>34</v>
      </c>
      <c r="N249" s="140" t="s">
        <v>51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106</v>
      </c>
      <c r="AT249" s="143" t="s">
        <v>165</v>
      </c>
      <c r="AU249" s="143" t="s">
        <v>88</v>
      </c>
      <c r="AY249" s="17" t="s">
        <v>163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23</v>
      </c>
      <c r="BK249" s="144">
        <f>ROUND(I249*H249,2)</f>
        <v>0</v>
      </c>
      <c r="BL249" s="17" t="s">
        <v>106</v>
      </c>
      <c r="BM249" s="143" t="s">
        <v>1003</v>
      </c>
    </row>
    <row r="250" spans="2:65" s="1" customFormat="1" ht="11.25">
      <c r="B250" s="33"/>
      <c r="D250" s="145" t="s">
        <v>171</v>
      </c>
      <c r="F250" s="146" t="s">
        <v>346</v>
      </c>
      <c r="I250" s="147"/>
      <c r="L250" s="33"/>
      <c r="M250" s="148"/>
      <c r="T250" s="54"/>
      <c r="AT250" s="17" t="s">
        <v>171</v>
      </c>
      <c r="AU250" s="17" t="s">
        <v>88</v>
      </c>
    </row>
    <row r="251" spans="2:65" s="12" customFormat="1" ht="11.25">
      <c r="B251" s="149"/>
      <c r="D251" s="150" t="s">
        <v>173</v>
      </c>
      <c r="E251" s="151" t="s">
        <v>34</v>
      </c>
      <c r="F251" s="152" t="s">
        <v>314</v>
      </c>
      <c r="H251" s="151" t="s">
        <v>34</v>
      </c>
      <c r="I251" s="153"/>
      <c r="L251" s="149"/>
      <c r="M251" s="154"/>
      <c r="T251" s="155"/>
      <c r="AT251" s="151" t="s">
        <v>173</v>
      </c>
      <c r="AU251" s="151" t="s">
        <v>88</v>
      </c>
      <c r="AV251" s="12" t="s">
        <v>23</v>
      </c>
      <c r="AW251" s="12" t="s">
        <v>39</v>
      </c>
      <c r="AX251" s="12" t="s">
        <v>80</v>
      </c>
      <c r="AY251" s="151" t="s">
        <v>163</v>
      </c>
    </row>
    <row r="252" spans="2:65" s="13" customFormat="1" ht="11.25">
      <c r="B252" s="156"/>
      <c r="D252" s="150" t="s">
        <v>173</v>
      </c>
      <c r="E252" s="157" t="s">
        <v>34</v>
      </c>
      <c r="F252" s="158" t="s">
        <v>994</v>
      </c>
      <c r="H252" s="159">
        <v>219</v>
      </c>
      <c r="I252" s="160"/>
      <c r="L252" s="156"/>
      <c r="M252" s="161"/>
      <c r="T252" s="162"/>
      <c r="AT252" s="157" t="s">
        <v>173</v>
      </c>
      <c r="AU252" s="157" t="s">
        <v>88</v>
      </c>
      <c r="AV252" s="13" t="s">
        <v>88</v>
      </c>
      <c r="AW252" s="13" t="s">
        <v>39</v>
      </c>
      <c r="AX252" s="13" t="s">
        <v>23</v>
      </c>
      <c r="AY252" s="157" t="s">
        <v>163</v>
      </c>
    </row>
    <row r="253" spans="2:65" s="11" customFormat="1" ht="22.9" customHeight="1">
      <c r="B253" s="120"/>
      <c r="D253" s="121" t="s">
        <v>79</v>
      </c>
      <c r="E253" s="130" t="s">
        <v>270</v>
      </c>
      <c r="F253" s="130" t="s">
        <v>347</v>
      </c>
      <c r="I253" s="123"/>
      <c r="J253" s="131">
        <f>BK253</f>
        <v>0</v>
      </c>
      <c r="L253" s="120"/>
      <c r="M253" s="125"/>
      <c r="P253" s="126">
        <f>SUM(P254:P280)</f>
        <v>0</v>
      </c>
      <c r="R253" s="126">
        <f>SUM(R254:R280)</f>
        <v>0</v>
      </c>
      <c r="T253" s="127">
        <f>SUM(T254:T280)</f>
        <v>38.620999999999995</v>
      </c>
      <c r="AR253" s="121" t="s">
        <v>23</v>
      </c>
      <c r="AT253" s="128" t="s">
        <v>79</v>
      </c>
      <c r="AU253" s="128" t="s">
        <v>23</v>
      </c>
      <c r="AY253" s="121" t="s">
        <v>163</v>
      </c>
      <c r="BK253" s="129">
        <f>SUM(BK254:BK280)</f>
        <v>0</v>
      </c>
    </row>
    <row r="254" spans="2:65" s="1" customFormat="1" ht="33" customHeight="1">
      <c r="B254" s="33"/>
      <c r="C254" s="132" t="s">
        <v>363</v>
      </c>
      <c r="D254" s="132" t="s">
        <v>165</v>
      </c>
      <c r="E254" s="133" t="s">
        <v>1004</v>
      </c>
      <c r="F254" s="134" t="s">
        <v>1005</v>
      </c>
      <c r="G254" s="135" t="s">
        <v>168</v>
      </c>
      <c r="H254" s="136">
        <v>107</v>
      </c>
      <c r="I254" s="137"/>
      <c r="J254" s="138">
        <f>ROUND(I254*H254,2)</f>
        <v>0</v>
      </c>
      <c r="K254" s="134" t="s">
        <v>169</v>
      </c>
      <c r="L254" s="33"/>
      <c r="M254" s="139" t="s">
        <v>34</v>
      </c>
      <c r="N254" s="140" t="s">
        <v>51</v>
      </c>
      <c r="P254" s="141">
        <f>O254*H254</f>
        <v>0</v>
      </c>
      <c r="Q254" s="141">
        <v>0</v>
      </c>
      <c r="R254" s="141">
        <f>Q254*H254</f>
        <v>0</v>
      </c>
      <c r="S254" s="141">
        <v>9.8000000000000004E-2</v>
      </c>
      <c r="T254" s="142">
        <f>S254*H254</f>
        <v>10.486000000000001</v>
      </c>
      <c r="AR254" s="143" t="s">
        <v>106</v>
      </c>
      <c r="AT254" s="143" t="s">
        <v>165</v>
      </c>
      <c r="AU254" s="143" t="s">
        <v>88</v>
      </c>
      <c r="AY254" s="17" t="s">
        <v>163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23</v>
      </c>
      <c r="BK254" s="144">
        <f>ROUND(I254*H254,2)</f>
        <v>0</v>
      </c>
      <c r="BL254" s="17" t="s">
        <v>106</v>
      </c>
      <c r="BM254" s="143" t="s">
        <v>351</v>
      </c>
    </row>
    <row r="255" spans="2:65" s="1" customFormat="1" ht="11.25">
      <c r="B255" s="33"/>
      <c r="D255" s="145" t="s">
        <v>171</v>
      </c>
      <c r="F255" s="146" t="s">
        <v>1006</v>
      </c>
      <c r="I255" s="147"/>
      <c r="L255" s="33"/>
      <c r="M255" s="148"/>
      <c r="T255" s="54"/>
      <c r="AT255" s="17" t="s">
        <v>171</v>
      </c>
      <c r="AU255" s="17" t="s">
        <v>88</v>
      </c>
    </row>
    <row r="256" spans="2:65" s="12" customFormat="1" ht="11.25">
      <c r="B256" s="149"/>
      <c r="D256" s="150" t="s">
        <v>173</v>
      </c>
      <c r="E256" s="151" t="s">
        <v>34</v>
      </c>
      <c r="F256" s="152" t="s">
        <v>188</v>
      </c>
      <c r="H256" s="151" t="s">
        <v>34</v>
      </c>
      <c r="I256" s="153"/>
      <c r="L256" s="149"/>
      <c r="M256" s="154"/>
      <c r="T256" s="155"/>
      <c r="AT256" s="151" t="s">
        <v>173</v>
      </c>
      <c r="AU256" s="151" t="s">
        <v>88</v>
      </c>
      <c r="AV256" s="12" t="s">
        <v>23</v>
      </c>
      <c r="AW256" s="12" t="s">
        <v>39</v>
      </c>
      <c r="AX256" s="12" t="s">
        <v>80</v>
      </c>
      <c r="AY256" s="151" t="s">
        <v>163</v>
      </c>
    </row>
    <row r="257" spans="2:65" s="13" customFormat="1" ht="11.25">
      <c r="B257" s="156"/>
      <c r="D257" s="150" t="s">
        <v>173</v>
      </c>
      <c r="E257" s="157" t="s">
        <v>34</v>
      </c>
      <c r="F257" s="158" t="s">
        <v>1007</v>
      </c>
      <c r="H257" s="159">
        <v>107</v>
      </c>
      <c r="I257" s="160"/>
      <c r="L257" s="156"/>
      <c r="M257" s="161"/>
      <c r="T257" s="162"/>
      <c r="AT257" s="157" t="s">
        <v>173</v>
      </c>
      <c r="AU257" s="157" t="s">
        <v>88</v>
      </c>
      <c r="AV257" s="13" t="s">
        <v>88</v>
      </c>
      <c r="AW257" s="13" t="s">
        <v>39</v>
      </c>
      <c r="AX257" s="13" t="s">
        <v>23</v>
      </c>
      <c r="AY257" s="157" t="s">
        <v>163</v>
      </c>
    </row>
    <row r="258" spans="2:65" s="1" customFormat="1" ht="44.25" customHeight="1">
      <c r="B258" s="33"/>
      <c r="C258" s="132" t="s">
        <v>370</v>
      </c>
      <c r="D258" s="132" t="s">
        <v>165</v>
      </c>
      <c r="E258" s="133" t="s">
        <v>1008</v>
      </c>
      <c r="F258" s="134" t="s">
        <v>1009</v>
      </c>
      <c r="G258" s="135" t="s">
        <v>168</v>
      </c>
      <c r="H258" s="136">
        <v>20</v>
      </c>
      <c r="I258" s="137"/>
      <c r="J258" s="138">
        <f>ROUND(I258*H258,2)</f>
        <v>0</v>
      </c>
      <c r="K258" s="134" t="s">
        <v>169</v>
      </c>
      <c r="L258" s="33"/>
      <c r="M258" s="139" t="s">
        <v>34</v>
      </c>
      <c r="N258" s="140" t="s">
        <v>51</v>
      </c>
      <c r="P258" s="141">
        <f>O258*H258</f>
        <v>0</v>
      </c>
      <c r="Q258" s="141">
        <v>0</v>
      </c>
      <c r="R258" s="141">
        <f>Q258*H258</f>
        <v>0</v>
      </c>
      <c r="S258" s="141">
        <v>0.255</v>
      </c>
      <c r="T258" s="142">
        <f>S258*H258</f>
        <v>5.0999999999999996</v>
      </c>
      <c r="AR258" s="143" t="s">
        <v>106</v>
      </c>
      <c r="AT258" s="143" t="s">
        <v>165</v>
      </c>
      <c r="AU258" s="143" t="s">
        <v>88</v>
      </c>
      <c r="AY258" s="17" t="s">
        <v>163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23</v>
      </c>
      <c r="BK258" s="144">
        <f>ROUND(I258*H258,2)</f>
        <v>0</v>
      </c>
      <c r="BL258" s="17" t="s">
        <v>106</v>
      </c>
      <c r="BM258" s="143" t="s">
        <v>358</v>
      </c>
    </row>
    <row r="259" spans="2:65" s="1" customFormat="1" ht="11.25">
      <c r="B259" s="33"/>
      <c r="D259" s="145" t="s">
        <v>171</v>
      </c>
      <c r="F259" s="146" t="s">
        <v>1010</v>
      </c>
      <c r="I259" s="147"/>
      <c r="L259" s="33"/>
      <c r="M259" s="148"/>
      <c r="T259" s="54"/>
      <c r="AT259" s="17" t="s">
        <v>171</v>
      </c>
      <c r="AU259" s="17" t="s">
        <v>88</v>
      </c>
    </row>
    <row r="260" spans="2:65" s="12" customFormat="1" ht="11.25">
      <c r="B260" s="149"/>
      <c r="D260" s="150" t="s">
        <v>173</v>
      </c>
      <c r="E260" s="151" t="s">
        <v>34</v>
      </c>
      <c r="F260" s="152" t="s">
        <v>174</v>
      </c>
      <c r="H260" s="151" t="s">
        <v>34</v>
      </c>
      <c r="I260" s="153"/>
      <c r="L260" s="149"/>
      <c r="M260" s="154"/>
      <c r="T260" s="155"/>
      <c r="AT260" s="151" t="s">
        <v>173</v>
      </c>
      <c r="AU260" s="151" t="s">
        <v>88</v>
      </c>
      <c r="AV260" s="12" t="s">
        <v>23</v>
      </c>
      <c r="AW260" s="12" t="s">
        <v>39</v>
      </c>
      <c r="AX260" s="12" t="s">
        <v>80</v>
      </c>
      <c r="AY260" s="151" t="s">
        <v>163</v>
      </c>
    </row>
    <row r="261" spans="2:65" s="12" customFormat="1" ht="11.25">
      <c r="B261" s="149"/>
      <c r="D261" s="150" t="s">
        <v>173</v>
      </c>
      <c r="E261" s="151" t="s">
        <v>34</v>
      </c>
      <c r="F261" s="152" t="s">
        <v>935</v>
      </c>
      <c r="H261" s="151" t="s">
        <v>34</v>
      </c>
      <c r="I261" s="153"/>
      <c r="L261" s="149"/>
      <c r="M261" s="154"/>
      <c r="T261" s="155"/>
      <c r="AT261" s="151" t="s">
        <v>173</v>
      </c>
      <c r="AU261" s="151" t="s">
        <v>88</v>
      </c>
      <c r="AV261" s="12" t="s">
        <v>23</v>
      </c>
      <c r="AW261" s="12" t="s">
        <v>39</v>
      </c>
      <c r="AX261" s="12" t="s">
        <v>80</v>
      </c>
      <c r="AY261" s="151" t="s">
        <v>163</v>
      </c>
    </row>
    <row r="262" spans="2:65" s="12" customFormat="1" ht="11.25">
      <c r="B262" s="149"/>
      <c r="D262" s="150" t="s">
        <v>173</v>
      </c>
      <c r="E262" s="151" t="s">
        <v>34</v>
      </c>
      <c r="F262" s="152" t="s">
        <v>195</v>
      </c>
      <c r="H262" s="151" t="s">
        <v>34</v>
      </c>
      <c r="I262" s="153"/>
      <c r="L262" s="149"/>
      <c r="M262" s="154"/>
      <c r="T262" s="155"/>
      <c r="AT262" s="151" t="s">
        <v>173</v>
      </c>
      <c r="AU262" s="151" t="s">
        <v>88</v>
      </c>
      <c r="AV262" s="12" t="s">
        <v>23</v>
      </c>
      <c r="AW262" s="12" t="s">
        <v>39</v>
      </c>
      <c r="AX262" s="12" t="s">
        <v>80</v>
      </c>
      <c r="AY262" s="151" t="s">
        <v>163</v>
      </c>
    </row>
    <row r="263" spans="2:65" s="13" customFormat="1" ht="11.25">
      <c r="B263" s="156"/>
      <c r="D263" s="150" t="s">
        <v>173</v>
      </c>
      <c r="E263" s="157" t="s">
        <v>34</v>
      </c>
      <c r="F263" s="158" t="s">
        <v>1011</v>
      </c>
      <c r="H263" s="159">
        <v>4</v>
      </c>
      <c r="I263" s="160"/>
      <c r="L263" s="156"/>
      <c r="M263" s="161"/>
      <c r="T263" s="162"/>
      <c r="AT263" s="157" t="s">
        <v>173</v>
      </c>
      <c r="AU263" s="157" t="s">
        <v>88</v>
      </c>
      <c r="AV263" s="13" t="s">
        <v>88</v>
      </c>
      <c r="AW263" s="13" t="s">
        <v>39</v>
      </c>
      <c r="AX263" s="13" t="s">
        <v>80</v>
      </c>
      <c r="AY263" s="157" t="s">
        <v>163</v>
      </c>
    </row>
    <row r="264" spans="2:65" s="12" customFormat="1" ht="11.25">
      <c r="B264" s="149"/>
      <c r="D264" s="150" t="s">
        <v>173</v>
      </c>
      <c r="E264" s="151" t="s">
        <v>34</v>
      </c>
      <c r="F264" s="152" t="s">
        <v>178</v>
      </c>
      <c r="H264" s="151" t="s">
        <v>34</v>
      </c>
      <c r="I264" s="153"/>
      <c r="L264" s="149"/>
      <c r="M264" s="154"/>
      <c r="T264" s="155"/>
      <c r="AT264" s="151" t="s">
        <v>173</v>
      </c>
      <c r="AU264" s="151" t="s">
        <v>88</v>
      </c>
      <c r="AV264" s="12" t="s">
        <v>23</v>
      </c>
      <c r="AW264" s="12" t="s">
        <v>39</v>
      </c>
      <c r="AX264" s="12" t="s">
        <v>80</v>
      </c>
      <c r="AY264" s="151" t="s">
        <v>163</v>
      </c>
    </row>
    <row r="265" spans="2:65" s="12" customFormat="1" ht="11.25">
      <c r="B265" s="149"/>
      <c r="D265" s="150" t="s">
        <v>173</v>
      </c>
      <c r="E265" s="151" t="s">
        <v>34</v>
      </c>
      <c r="F265" s="152" t="s">
        <v>193</v>
      </c>
      <c r="H265" s="151" t="s">
        <v>34</v>
      </c>
      <c r="I265" s="153"/>
      <c r="L265" s="149"/>
      <c r="M265" s="154"/>
      <c r="T265" s="155"/>
      <c r="AT265" s="151" t="s">
        <v>173</v>
      </c>
      <c r="AU265" s="151" t="s">
        <v>88</v>
      </c>
      <c r="AV265" s="12" t="s">
        <v>23</v>
      </c>
      <c r="AW265" s="12" t="s">
        <v>39</v>
      </c>
      <c r="AX265" s="12" t="s">
        <v>80</v>
      </c>
      <c r="AY265" s="151" t="s">
        <v>163</v>
      </c>
    </row>
    <row r="266" spans="2:65" s="13" customFormat="1" ht="11.25">
      <c r="B266" s="156"/>
      <c r="D266" s="150" t="s">
        <v>173</v>
      </c>
      <c r="E266" s="157" t="s">
        <v>34</v>
      </c>
      <c r="F266" s="158" t="s">
        <v>1012</v>
      </c>
      <c r="H266" s="159">
        <v>16</v>
      </c>
      <c r="I266" s="160"/>
      <c r="L266" s="156"/>
      <c r="M266" s="161"/>
      <c r="T266" s="162"/>
      <c r="AT266" s="157" t="s">
        <v>173</v>
      </c>
      <c r="AU266" s="157" t="s">
        <v>88</v>
      </c>
      <c r="AV266" s="13" t="s">
        <v>88</v>
      </c>
      <c r="AW266" s="13" t="s">
        <v>39</v>
      </c>
      <c r="AX266" s="13" t="s">
        <v>80</v>
      </c>
      <c r="AY266" s="157" t="s">
        <v>163</v>
      </c>
    </row>
    <row r="267" spans="2:65" s="14" customFormat="1" ht="11.25">
      <c r="B267" s="163"/>
      <c r="D267" s="150" t="s">
        <v>173</v>
      </c>
      <c r="E267" s="164" t="s">
        <v>34</v>
      </c>
      <c r="F267" s="165" t="s">
        <v>182</v>
      </c>
      <c r="H267" s="166">
        <v>20</v>
      </c>
      <c r="I267" s="167"/>
      <c r="L267" s="163"/>
      <c r="M267" s="168"/>
      <c r="T267" s="169"/>
      <c r="AT267" s="164" t="s">
        <v>173</v>
      </c>
      <c r="AU267" s="164" t="s">
        <v>88</v>
      </c>
      <c r="AV267" s="14" t="s">
        <v>106</v>
      </c>
      <c r="AW267" s="14" t="s">
        <v>39</v>
      </c>
      <c r="AX267" s="14" t="s">
        <v>23</v>
      </c>
      <c r="AY267" s="164" t="s">
        <v>163</v>
      </c>
    </row>
    <row r="268" spans="2:65" s="1" customFormat="1" ht="24.2" customHeight="1">
      <c r="B268" s="33"/>
      <c r="C268" s="132" t="s">
        <v>380</v>
      </c>
      <c r="D268" s="132" t="s">
        <v>165</v>
      </c>
      <c r="E268" s="133" t="s">
        <v>371</v>
      </c>
      <c r="F268" s="134" t="s">
        <v>372</v>
      </c>
      <c r="G268" s="135" t="s">
        <v>373</v>
      </c>
      <c r="H268" s="136">
        <v>109</v>
      </c>
      <c r="I268" s="137"/>
      <c r="J268" s="138">
        <f>ROUND(I268*H268,2)</f>
        <v>0</v>
      </c>
      <c r="K268" s="134" t="s">
        <v>169</v>
      </c>
      <c r="L268" s="33"/>
      <c r="M268" s="139" t="s">
        <v>34</v>
      </c>
      <c r="N268" s="140" t="s">
        <v>51</v>
      </c>
      <c r="P268" s="141">
        <f>O268*H268</f>
        <v>0</v>
      </c>
      <c r="Q268" s="141">
        <v>0</v>
      </c>
      <c r="R268" s="141">
        <f>Q268*H268</f>
        <v>0</v>
      </c>
      <c r="S268" s="141">
        <v>0.20499999999999999</v>
      </c>
      <c r="T268" s="142">
        <f>S268*H268</f>
        <v>22.344999999999999</v>
      </c>
      <c r="AR268" s="143" t="s">
        <v>106</v>
      </c>
      <c r="AT268" s="143" t="s">
        <v>165</v>
      </c>
      <c r="AU268" s="143" t="s">
        <v>88</v>
      </c>
      <c r="AY268" s="17" t="s">
        <v>163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23</v>
      </c>
      <c r="BK268" s="144">
        <f>ROUND(I268*H268,2)</f>
        <v>0</v>
      </c>
      <c r="BL268" s="17" t="s">
        <v>106</v>
      </c>
      <c r="BM268" s="143" t="s">
        <v>374</v>
      </c>
    </row>
    <row r="269" spans="2:65" s="1" customFormat="1" ht="11.25">
      <c r="B269" s="33"/>
      <c r="D269" s="145" t="s">
        <v>171</v>
      </c>
      <c r="F269" s="146" t="s">
        <v>375</v>
      </c>
      <c r="I269" s="147"/>
      <c r="L269" s="33"/>
      <c r="M269" s="148"/>
      <c r="T269" s="54"/>
      <c r="AT269" s="17" t="s">
        <v>171</v>
      </c>
      <c r="AU269" s="17" t="s">
        <v>88</v>
      </c>
    </row>
    <row r="270" spans="2:65" s="12" customFormat="1" ht="11.25">
      <c r="B270" s="149"/>
      <c r="D270" s="150" t="s">
        <v>173</v>
      </c>
      <c r="E270" s="151" t="s">
        <v>34</v>
      </c>
      <c r="F270" s="152" t="s">
        <v>174</v>
      </c>
      <c r="H270" s="151" t="s">
        <v>34</v>
      </c>
      <c r="I270" s="153"/>
      <c r="L270" s="149"/>
      <c r="M270" s="154"/>
      <c r="T270" s="155"/>
      <c r="AT270" s="151" t="s">
        <v>173</v>
      </c>
      <c r="AU270" s="151" t="s">
        <v>88</v>
      </c>
      <c r="AV270" s="12" t="s">
        <v>23</v>
      </c>
      <c r="AW270" s="12" t="s">
        <v>39</v>
      </c>
      <c r="AX270" s="12" t="s">
        <v>80</v>
      </c>
      <c r="AY270" s="151" t="s">
        <v>163</v>
      </c>
    </row>
    <row r="271" spans="2:65" s="12" customFormat="1" ht="11.25">
      <c r="B271" s="149"/>
      <c r="D271" s="150" t="s">
        <v>173</v>
      </c>
      <c r="E271" s="151" t="s">
        <v>34</v>
      </c>
      <c r="F271" s="152" t="s">
        <v>376</v>
      </c>
      <c r="H271" s="151" t="s">
        <v>34</v>
      </c>
      <c r="I271" s="153"/>
      <c r="L271" s="149"/>
      <c r="M271" s="154"/>
      <c r="T271" s="155"/>
      <c r="AT271" s="151" t="s">
        <v>173</v>
      </c>
      <c r="AU271" s="151" t="s">
        <v>88</v>
      </c>
      <c r="AV271" s="12" t="s">
        <v>23</v>
      </c>
      <c r="AW271" s="12" t="s">
        <v>39</v>
      </c>
      <c r="AX271" s="12" t="s">
        <v>80</v>
      </c>
      <c r="AY271" s="151" t="s">
        <v>163</v>
      </c>
    </row>
    <row r="272" spans="2:65" s="13" customFormat="1" ht="11.25">
      <c r="B272" s="156"/>
      <c r="D272" s="150" t="s">
        <v>173</v>
      </c>
      <c r="E272" s="157" t="s">
        <v>34</v>
      </c>
      <c r="F272" s="158" t="s">
        <v>1013</v>
      </c>
      <c r="H272" s="159">
        <v>96</v>
      </c>
      <c r="I272" s="160"/>
      <c r="L272" s="156"/>
      <c r="M272" s="161"/>
      <c r="T272" s="162"/>
      <c r="AT272" s="157" t="s">
        <v>173</v>
      </c>
      <c r="AU272" s="157" t="s">
        <v>88</v>
      </c>
      <c r="AV272" s="13" t="s">
        <v>88</v>
      </c>
      <c r="AW272" s="13" t="s">
        <v>39</v>
      </c>
      <c r="AX272" s="13" t="s">
        <v>80</v>
      </c>
      <c r="AY272" s="157" t="s">
        <v>163</v>
      </c>
    </row>
    <row r="273" spans="2:65" s="12" customFormat="1" ht="11.25">
      <c r="B273" s="149"/>
      <c r="D273" s="150" t="s">
        <v>173</v>
      </c>
      <c r="E273" s="151" t="s">
        <v>34</v>
      </c>
      <c r="F273" s="152" t="s">
        <v>378</v>
      </c>
      <c r="H273" s="151" t="s">
        <v>34</v>
      </c>
      <c r="I273" s="153"/>
      <c r="L273" s="149"/>
      <c r="M273" s="154"/>
      <c r="T273" s="155"/>
      <c r="AT273" s="151" t="s">
        <v>173</v>
      </c>
      <c r="AU273" s="151" t="s">
        <v>88</v>
      </c>
      <c r="AV273" s="12" t="s">
        <v>23</v>
      </c>
      <c r="AW273" s="12" t="s">
        <v>39</v>
      </c>
      <c r="AX273" s="12" t="s">
        <v>80</v>
      </c>
      <c r="AY273" s="151" t="s">
        <v>163</v>
      </c>
    </row>
    <row r="274" spans="2:65" s="13" customFormat="1" ht="11.25">
      <c r="B274" s="156"/>
      <c r="D274" s="150" t="s">
        <v>173</v>
      </c>
      <c r="E274" s="157" t="s">
        <v>34</v>
      </c>
      <c r="F274" s="158" t="s">
        <v>295</v>
      </c>
      <c r="H274" s="159">
        <v>13</v>
      </c>
      <c r="I274" s="160"/>
      <c r="L274" s="156"/>
      <c r="M274" s="161"/>
      <c r="T274" s="162"/>
      <c r="AT274" s="157" t="s">
        <v>173</v>
      </c>
      <c r="AU274" s="157" t="s">
        <v>88</v>
      </c>
      <c r="AV274" s="13" t="s">
        <v>88</v>
      </c>
      <c r="AW274" s="13" t="s">
        <v>39</v>
      </c>
      <c r="AX274" s="13" t="s">
        <v>80</v>
      </c>
      <c r="AY274" s="157" t="s">
        <v>163</v>
      </c>
    </row>
    <row r="275" spans="2:65" s="14" customFormat="1" ht="11.25">
      <c r="B275" s="163"/>
      <c r="D275" s="150" t="s">
        <v>173</v>
      </c>
      <c r="E275" s="164" t="s">
        <v>34</v>
      </c>
      <c r="F275" s="165" t="s">
        <v>182</v>
      </c>
      <c r="H275" s="166">
        <v>109</v>
      </c>
      <c r="I275" s="167"/>
      <c r="L275" s="163"/>
      <c r="M275" s="168"/>
      <c r="T275" s="169"/>
      <c r="AT275" s="164" t="s">
        <v>173</v>
      </c>
      <c r="AU275" s="164" t="s">
        <v>88</v>
      </c>
      <c r="AV275" s="14" t="s">
        <v>106</v>
      </c>
      <c r="AW275" s="14" t="s">
        <v>39</v>
      </c>
      <c r="AX275" s="14" t="s">
        <v>23</v>
      </c>
      <c r="AY275" s="164" t="s">
        <v>163</v>
      </c>
    </row>
    <row r="276" spans="2:65" s="1" customFormat="1" ht="24.2" customHeight="1">
      <c r="B276" s="33"/>
      <c r="C276" s="132" t="s">
        <v>389</v>
      </c>
      <c r="D276" s="132" t="s">
        <v>165</v>
      </c>
      <c r="E276" s="133" t="s">
        <v>381</v>
      </c>
      <c r="F276" s="134" t="s">
        <v>382</v>
      </c>
      <c r="G276" s="135" t="s">
        <v>373</v>
      </c>
      <c r="H276" s="136">
        <v>6</v>
      </c>
      <c r="I276" s="137"/>
      <c r="J276" s="138">
        <f>ROUND(I276*H276,2)</f>
        <v>0</v>
      </c>
      <c r="K276" s="134" t="s">
        <v>169</v>
      </c>
      <c r="L276" s="33"/>
      <c r="M276" s="139" t="s">
        <v>34</v>
      </c>
      <c r="N276" s="140" t="s">
        <v>51</v>
      </c>
      <c r="P276" s="141">
        <f>O276*H276</f>
        <v>0</v>
      </c>
      <c r="Q276" s="141">
        <v>0</v>
      </c>
      <c r="R276" s="141">
        <f>Q276*H276</f>
        <v>0</v>
      </c>
      <c r="S276" s="141">
        <v>0.115</v>
      </c>
      <c r="T276" s="142">
        <f>S276*H276</f>
        <v>0.69000000000000006</v>
      </c>
      <c r="AR276" s="143" t="s">
        <v>106</v>
      </c>
      <c r="AT276" s="143" t="s">
        <v>165</v>
      </c>
      <c r="AU276" s="143" t="s">
        <v>88</v>
      </c>
      <c r="AY276" s="17" t="s">
        <v>163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23</v>
      </c>
      <c r="BK276" s="144">
        <f>ROUND(I276*H276,2)</f>
        <v>0</v>
      </c>
      <c r="BL276" s="17" t="s">
        <v>106</v>
      </c>
      <c r="BM276" s="143" t="s">
        <v>383</v>
      </c>
    </row>
    <row r="277" spans="2:65" s="1" customFormat="1" ht="11.25">
      <c r="B277" s="33"/>
      <c r="D277" s="145" t="s">
        <v>171</v>
      </c>
      <c r="F277" s="146" t="s">
        <v>384</v>
      </c>
      <c r="I277" s="147"/>
      <c r="L277" s="33"/>
      <c r="M277" s="148"/>
      <c r="T277" s="54"/>
      <c r="AT277" s="17" t="s">
        <v>171</v>
      </c>
      <c r="AU277" s="17" t="s">
        <v>88</v>
      </c>
    </row>
    <row r="278" spans="2:65" s="12" customFormat="1" ht="11.25">
      <c r="B278" s="149"/>
      <c r="D278" s="150" t="s">
        <v>173</v>
      </c>
      <c r="E278" s="151" t="s">
        <v>34</v>
      </c>
      <c r="F278" s="152" t="s">
        <v>385</v>
      </c>
      <c r="H278" s="151" t="s">
        <v>34</v>
      </c>
      <c r="I278" s="153"/>
      <c r="L278" s="149"/>
      <c r="M278" s="154"/>
      <c r="T278" s="155"/>
      <c r="AT278" s="151" t="s">
        <v>173</v>
      </c>
      <c r="AU278" s="151" t="s">
        <v>88</v>
      </c>
      <c r="AV278" s="12" t="s">
        <v>23</v>
      </c>
      <c r="AW278" s="12" t="s">
        <v>39</v>
      </c>
      <c r="AX278" s="12" t="s">
        <v>80</v>
      </c>
      <c r="AY278" s="151" t="s">
        <v>163</v>
      </c>
    </row>
    <row r="279" spans="2:65" s="12" customFormat="1" ht="11.25">
      <c r="B279" s="149"/>
      <c r="D279" s="150" t="s">
        <v>173</v>
      </c>
      <c r="E279" s="151" t="s">
        <v>34</v>
      </c>
      <c r="F279" s="152" t="s">
        <v>386</v>
      </c>
      <c r="H279" s="151" t="s">
        <v>34</v>
      </c>
      <c r="I279" s="153"/>
      <c r="L279" s="149"/>
      <c r="M279" s="154"/>
      <c r="T279" s="155"/>
      <c r="AT279" s="151" t="s">
        <v>173</v>
      </c>
      <c r="AU279" s="151" t="s">
        <v>88</v>
      </c>
      <c r="AV279" s="12" t="s">
        <v>23</v>
      </c>
      <c r="AW279" s="12" t="s">
        <v>39</v>
      </c>
      <c r="AX279" s="12" t="s">
        <v>80</v>
      </c>
      <c r="AY279" s="151" t="s">
        <v>163</v>
      </c>
    </row>
    <row r="280" spans="2:65" s="13" customFormat="1" ht="11.25">
      <c r="B280" s="156"/>
      <c r="D280" s="150" t="s">
        <v>173</v>
      </c>
      <c r="E280" s="157" t="s">
        <v>34</v>
      </c>
      <c r="F280" s="158" t="s">
        <v>1014</v>
      </c>
      <c r="H280" s="159">
        <v>6</v>
      </c>
      <c r="I280" s="160"/>
      <c r="L280" s="156"/>
      <c r="M280" s="161"/>
      <c r="T280" s="162"/>
      <c r="AT280" s="157" t="s">
        <v>173</v>
      </c>
      <c r="AU280" s="157" t="s">
        <v>88</v>
      </c>
      <c r="AV280" s="13" t="s">
        <v>88</v>
      </c>
      <c r="AW280" s="13" t="s">
        <v>39</v>
      </c>
      <c r="AX280" s="13" t="s">
        <v>23</v>
      </c>
      <c r="AY280" s="157" t="s">
        <v>163</v>
      </c>
    </row>
    <row r="281" spans="2:65" s="11" customFormat="1" ht="22.9" customHeight="1">
      <c r="B281" s="120"/>
      <c r="D281" s="121" t="s">
        <v>79</v>
      </c>
      <c r="E281" s="130" t="s">
        <v>96</v>
      </c>
      <c r="F281" s="130" t="s">
        <v>395</v>
      </c>
      <c r="I281" s="123"/>
      <c r="J281" s="131">
        <f>BK281</f>
        <v>0</v>
      </c>
      <c r="L281" s="120"/>
      <c r="M281" s="125"/>
      <c r="P281" s="126">
        <f>SUM(P282:P286)</f>
        <v>0</v>
      </c>
      <c r="R281" s="126">
        <f>SUM(R282:R286)</f>
        <v>0</v>
      </c>
      <c r="T281" s="127">
        <f>SUM(T282:T286)</f>
        <v>0</v>
      </c>
      <c r="AR281" s="121" t="s">
        <v>23</v>
      </c>
      <c r="AT281" s="128" t="s">
        <v>79</v>
      </c>
      <c r="AU281" s="128" t="s">
        <v>23</v>
      </c>
      <c r="AY281" s="121" t="s">
        <v>163</v>
      </c>
      <c r="BK281" s="129">
        <f>SUM(BK282:BK286)</f>
        <v>0</v>
      </c>
    </row>
    <row r="282" spans="2:65" s="1" customFormat="1" ht="16.5" customHeight="1">
      <c r="B282" s="33"/>
      <c r="C282" s="132" t="s">
        <v>396</v>
      </c>
      <c r="D282" s="132" t="s">
        <v>165</v>
      </c>
      <c r="E282" s="133" t="s">
        <v>1015</v>
      </c>
      <c r="F282" s="134" t="s">
        <v>1016</v>
      </c>
      <c r="G282" s="135" t="s">
        <v>373</v>
      </c>
      <c r="H282" s="136">
        <v>16</v>
      </c>
      <c r="I282" s="137"/>
      <c r="J282" s="138">
        <f>ROUND(I282*H282,2)</f>
        <v>0</v>
      </c>
      <c r="K282" s="134" t="s">
        <v>169</v>
      </c>
      <c r="L282" s="33"/>
      <c r="M282" s="139" t="s">
        <v>34</v>
      </c>
      <c r="N282" s="140" t="s">
        <v>51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106</v>
      </c>
      <c r="AT282" s="143" t="s">
        <v>165</v>
      </c>
      <c r="AU282" s="143" t="s">
        <v>88</v>
      </c>
      <c r="AY282" s="17" t="s">
        <v>163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23</v>
      </c>
      <c r="BK282" s="144">
        <f>ROUND(I282*H282,2)</f>
        <v>0</v>
      </c>
      <c r="BL282" s="17" t="s">
        <v>106</v>
      </c>
      <c r="BM282" s="143" t="s">
        <v>1017</v>
      </c>
    </row>
    <row r="283" spans="2:65" s="1" customFormat="1" ht="11.25">
      <c r="B283" s="33"/>
      <c r="D283" s="145" t="s">
        <v>171</v>
      </c>
      <c r="F283" s="146" t="s">
        <v>1018</v>
      </c>
      <c r="I283" s="147"/>
      <c r="L283" s="33"/>
      <c r="M283" s="148"/>
      <c r="T283" s="54"/>
      <c r="AT283" s="17" t="s">
        <v>171</v>
      </c>
      <c r="AU283" s="17" t="s">
        <v>88</v>
      </c>
    </row>
    <row r="284" spans="2:65" s="12" customFormat="1" ht="11.25">
      <c r="B284" s="149"/>
      <c r="D284" s="150" t="s">
        <v>173</v>
      </c>
      <c r="E284" s="151" t="s">
        <v>34</v>
      </c>
      <c r="F284" s="152" t="s">
        <v>1019</v>
      </c>
      <c r="H284" s="151" t="s">
        <v>34</v>
      </c>
      <c r="I284" s="153"/>
      <c r="L284" s="149"/>
      <c r="M284" s="154"/>
      <c r="T284" s="155"/>
      <c r="AT284" s="151" t="s">
        <v>173</v>
      </c>
      <c r="AU284" s="151" t="s">
        <v>88</v>
      </c>
      <c r="AV284" s="12" t="s">
        <v>23</v>
      </c>
      <c r="AW284" s="12" t="s">
        <v>39</v>
      </c>
      <c r="AX284" s="12" t="s">
        <v>80</v>
      </c>
      <c r="AY284" s="151" t="s">
        <v>163</v>
      </c>
    </row>
    <row r="285" spans="2:65" s="12" customFormat="1" ht="11.25">
      <c r="B285" s="149"/>
      <c r="D285" s="150" t="s">
        <v>173</v>
      </c>
      <c r="E285" s="151" t="s">
        <v>34</v>
      </c>
      <c r="F285" s="152" t="s">
        <v>1020</v>
      </c>
      <c r="H285" s="151" t="s">
        <v>34</v>
      </c>
      <c r="I285" s="153"/>
      <c r="L285" s="149"/>
      <c r="M285" s="154"/>
      <c r="T285" s="155"/>
      <c r="AT285" s="151" t="s">
        <v>173</v>
      </c>
      <c r="AU285" s="151" t="s">
        <v>88</v>
      </c>
      <c r="AV285" s="12" t="s">
        <v>23</v>
      </c>
      <c r="AW285" s="12" t="s">
        <v>39</v>
      </c>
      <c r="AX285" s="12" t="s">
        <v>80</v>
      </c>
      <c r="AY285" s="151" t="s">
        <v>163</v>
      </c>
    </row>
    <row r="286" spans="2:65" s="13" customFormat="1" ht="11.25">
      <c r="B286" s="156"/>
      <c r="D286" s="150" t="s">
        <v>173</v>
      </c>
      <c r="E286" s="157" t="s">
        <v>34</v>
      </c>
      <c r="F286" s="158" t="s">
        <v>320</v>
      </c>
      <c r="H286" s="159">
        <v>16</v>
      </c>
      <c r="I286" s="160"/>
      <c r="L286" s="156"/>
      <c r="M286" s="161"/>
      <c r="T286" s="162"/>
      <c r="AT286" s="157" t="s">
        <v>173</v>
      </c>
      <c r="AU286" s="157" t="s">
        <v>88</v>
      </c>
      <c r="AV286" s="13" t="s">
        <v>88</v>
      </c>
      <c r="AW286" s="13" t="s">
        <v>39</v>
      </c>
      <c r="AX286" s="13" t="s">
        <v>23</v>
      </c>
      <c r="AY286" s="157" t="s">
        <v>163</v>
      </c>
    </row>
    <row r="287" spans="2:65" s="11" customFormat="1" ht="22.9" customHeight="1">
      <c r="B287" s="120"/>
      <c r="D287" s="121" t="s">
        <v>79</v>
      </c>
      <c r="E287" s="130" t="s">
        <v>106</v>
      </c>
      <c r="F287" s="130" t="s">
        <v>433</v>
      </c>
      <c r="I287" s="123"/>
      <c r="J287" s="131">
        <f>BK287</f>
        <v>0</v>
      </c>
      <c r="L287" s="120"/>
      <c r="M287" s="125"/>
      <c r="P287" s="126">
        <f>SUM(P288:P315)</f>
        <v>0</v>
      </c>
      <c r="R287" s="126">
        <f>SUM(R288:R315)</f>
        <v>5.45383</v>
      </c>
      <c r="T287" s="127">
        <f>SUM(T288:T315)</f>
        <v>0</v>
      </c>
      <c r="AR287" s="121" t="s">
        <v>23</v>
      </c>
      <c r="AT287" s="128" t="s">
        <v>79</v>
      </c>
      <c r="AU287" s="128" t="s">
        <v>23</v>
      </c>
      <c r="AY287" s="121" t="s">
        <v>163</v>
      </c>
      <c r="BK287" s="129">
        <f>SUM(BK288:BK315)</f>
        <v>0</v>
      </c>
    </row>
    <row r="288" spans="2:65" s="1" customFormat="1" ht="21.75" customHeight="1">
      <c r="B288" s="33"/>
      <c r="C288" s="132" t="s">
        <v>403</v>
      </c>
      <c r="D288" s="132" t="s">
        <v>165</v>
      </c>
      <c r="E288" s="133" t="s">
        <v>873</v>
      </c>
      <c r="F288" s="134" t="s">
        <v>874</v>
      </c>
      <c r="G288" s="135" t="s">
        <v>185</v>
      </c>
      <c r="H288" s="136">
        <v>1.6</v>
      </c>
      <c r="I288" s="137"/>
      <c r="J288" s="138">
        <f>ROUND(I288*H288,2)</f>
        <v>0</v>
      </c>
      <c r="K288" s="134" t="s">
        <v>169</v>
      </c>
      <c r="L288" s="33"/>
      <c r="M288" s="139" t="s">
        <v>34</v>
      </c>
      <c r="N288" s="140" t="s">
        <v>51</v>
      </c>
      <c r="P288" s="141">
        <f>O288*H288</f>
        <v>0</v>
      </c>
      <c r="Q288" s="141">
        <v>0</v>
      </c>
      <c r="R288" s="141">
        <f>Q288*H288</f>
        <v>0</v>
      </c>
      <c r="S288" s="141">
        <v>0</v>
      </c>
      <c r="T288" s="142">
        <f>S288*H288</f>
        <v>0</v>
      </c>
      <c r="AR288" s="143" t="s">
        <v>106</v>
      </c>
      <c r="AT288" s="143" t="s">
        <v>165</v>
      </c>
      <c r="AU288" s="143" t="s">
        <v>88</v>
      </c>
      <c r="AY288" s="17" t="s">
        <v>163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23</v>
      </c>
      <c r="BK288" s="144">
        <f>ROUND(I288*H288,2)</f>
        <v>0</v>
      </c>
      <c r="BL288" s="17" t="s">
        <v>106</v>
      </c>
      <c r="BM288" s="143" t="s">
        <v>1021</v>
      </c>
    </row>
    <row r="289" spans="2:65" s="1" customFormat="1" ht="11.25">
      <c r="B289" s="33"/>
      <c r="D289" s="145" t="s">
        <v>171</v>
      </c>
      <c r="F289" s="146" t="s">
        <v>1022</v>
      </c>
      <c r="I289" s="147"/>
      <c r="L289" s="33"/>
      <c r="M289" s="148"/>
      <c r="T289" s="54"/>
      <c r="AT289" s="17" t="s">
        <v>171</v>
      </c>
      <c r="AU289" s="17" t="s">
        <v>88</v>
      </c>
    </row>
    <row r="290" spans="2:65" s="12" customFormat="1" ht="11.25">
      <c r="B290" s="149"/>
      <c r="D290" s="150" t="s">
        <v>173</v>
      </c>
      <c r="E290" s="151" t="s">
        <v>34</v>
      </c>
      <c r="F290" s="152" t="s">
        <v>981</v>
      </c>
      <c r="H290" s="151" t="s">
        <v>34</v>
      </c>
      <c r="I290" s="153"/>
      <c r="L290" s="149"/>
      <c r="M290" s="154"/>
      <c r="T290" s="155"/>
      <c r="AT290" s="151" t="s">
        <v>173</v>
      </c>
      <c r="AU290" s="151" t="s">
        <v>88</v>
      </c>
      <c r="AV290" s="12" t="s">
        <v>23</v>
      </c>
      <c r="AW290" s="12" t="s">
        <v>39</v>
      </c>
      <c r="AX290" s="12" t="s">
        <v>80</v>
      </c>
      <c r="AY290" s="151" t="s">
        <v>163</v>
      </c>
    </row>
    <row r="291" spans="2:65" s="13" customFormat="1" ht="11.25">
      <c r="B291" s="156"/>
      <c r="D291" s="150" t="s">
        <v>173</v>
      </c>
      <c r="E291" s="157" t="s">
        <v>34</v>
      </c>
      <c r="F291" s="158" t="s">
        <v>1023</v>
      </c>
      <c r="H291" s="159">
        <v>1.6</v>
      </c>
      <c r="I291" s="160"/>
      <c r="L291" s="156"/>
      <c r="M291" s="161"/>
      <c r="T291" s="162"/>
      <c r="AT291" s="157" t="s">
        <v>173</v>
      </c>
      <c r="AU291" s="157" t="s">
        <v>88</v>
      </c>
      <c r="AV291" s="13" t="s">
        <v>88</v>
      </c>
      <c r="AW291" s="13" t="s">
        <v>39</v>
      </c>
      <c r="AX291" s="13" t="s">
        <v>23</v>
      </c>
      <c r="AY291" s="157" t="s">
        <v>163</v>
      </c>
    </row>
    <row r="292" spans="2:65" s="1" customFormat="1" ht="16.5" customHeight="1">
      <c r="B292" s="33"/>
      <c r="C292" s="132" t="s">
        <v>408</v>
      </c>
      <c r="D292" s="132" t="s">
        <v>165</v>
      </c>
      <c r="E292" s="133" t="s">
        <v>435</v>
      </c>
      <c r="F292" s="134" t="s">
        <v>436</v>
      </c>
      <c r="G292" s="135" t="s">
        <v>437</v>
      </c>
      <c r="H292" s="136">
        <v>1</v>
      </c>
      <c r="I292" s="137"/>
      <c r="J292" s="138">
        <f>ROUND(I292*H292,2)</f>
        <v>0</v>
      </c>
      <c r="K292" s="134" t="s">
        <v>169</v>
      </c>
      <c r="L292" s="33"/>
      <c r="M292" s="139" t="s">
        <v>34</v>
      </c>
      <c r="N292" s="140" t="s">
        <v>51</v>
      </c>
      <c r="P292" s="141">
        <f>O292*H292</f>
        <v>0</v>
      </c>
      <c r="Q292" s="141">
        <v>0.22394</v>
      </c>
      <c r="R292" s="141">
        <f>Q292*H292</f>
        <v>0.22394</v>
      </c>
      <c r="S292" s="141">
        <v>0</v>
      </c>
      <c r="T292" s="142">
        <f>S292*H292</f>
        <v>0</v>
      </c>
      <c r="AR292" s="143" t="s">
        <v>106</v>
      </c>
      <c r="AT292" s="143" t="s">
        <v>165</v>
      </c>
      <c r="AU292" s="143" t="s">
        <v>88</v>
      </c>
      <c r="AY292" s="17" t="s">
        <v>163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23</v>
      </c>
      <c r="BK292" s="144">
        <f>ROUND(I292*H292,2)</f>
        <v>0</v>
      </c>
      <c r="BL292" s="17" t="s">
        <v>106</v>
      </c>
      <c r="BM292" s="143" t="s">
        <v>1024</v>
      </c>
    </row>
    <row r="293" spans="2:65" s="1" customFormat="1" ht="11.25">
      <c r="B293" s="33"/>
      <c r="D293" s="145" t="s">
        <v>171</v>
      </c>
      <c r="F293" s="146" t="s">
        <v>439</v>
      </c>
      <c r="I293" s="147"/>
      <c r="L293" s="33"/>
      <c r="M293" s="148"/>
      <c r="T293" s="54"/>
      <c r="AT293" s="17" t="s">
        <v>171</v>
      </c>
      <c r="AU293" s="17" t="s">
        <v>88</v>
      </c>
    </row>
    <row r="294" spans="2:65" s="12" customFormat="1" ht="11.25">
      <c r="B294" s="149"/>
      <c r="D294" s="150" t="s">
        <v>173</v>
      </c>
      <c r="E294" s="151" t="s">
        <v>34</v>
      </c>
      <c r="F294" s="152" t="s">
        <v>1025</v>
      </c>
      <c r="H294" s="151" t="s">
        <v>34</v>
      </c>
      <c r="I294" s="153"/>
      <c r="L294" s="149"/>
      <c r="M294" s="154"/>
      <c r="T294" s="155"/>
      <c r="AT294" s="151" t="s">
        <v>173</v>
      </c>
      <c r="AU294" s="151" t="s">
        <v>88</v>
      </c>
      <c r="AV294" s="12" t="s">
        <v>23</v>
      </c>
      <c r="AW294" s="12" t="s">
        <v>39</v>
      </c>
      <c r="AX294" s="12" t="s">
        <v>80</v>
      </c>
      <c r="AY294" s="151" t="s">
        <v>163</v>
      </c>
    </row>
    <row r="295" spans="2:65" s="13" customFormat="1" ht="11.25">
      <c r="B295" s="156"/>
      <c r="D295" s="150" t="s">
        <v>173</v>
      </c>
      <c r="E295" s="157" t="s">
        <v>34</v>
      </c>
      <c r="F295" s="158" t="s">
        <v>23</v>
      </c>
      <c r="H295" s="159">
        <v>1</v>
      </c>
      <c r="I295" s="160"/>
      <c r="L295" s="156"/>
      <c r="M295" s="161"/>
      <c r="T295" s="162"/>
      <c r="AT295" s="157" t="s">
        <v>173</v>
      </c>
      <c r="AU295" s="157" t="s">
        <v>88</v>
      </c>
      <c r="AV295" s="13" t="s">
        <v>88</v>
      </c>
      <c r="AW295" s="13" t="s">
        <v>39</v>
      </c>
      <c r="AX295" s="13" t="s">
        <v>23</v>
      </c>
      <c r="AY295" s="157" t="s">
        <v>163</v>
      </c>
    </row>
    <row r="296" spans="2:65" s="1" customFormat="1" ht="16.5" customHeight="1">
      <c r="B296" s="33"/>
      <c r="C296" s="170" t="s">
        <v>414</v>
      </c>
      <c r="D296" s="170" t="s">
        <v>309</v>
      </c>
      <c r="E296" s="171" t="s">
        <v>1026</v>
      </c>
      <c r="F296" s="172" t="s">
        <v>1027</v>
      </c>
      <c r="G296" s="173" t="s">
        <v>437</v>
      </c>
      <c r="H296" s="174">
        <v>1</v>
      </c>
      <c r="I296" s="175"/>
      <c r="J296" s="176">
        <f>ROUND(I296*H296,2)</f>
        <v>0</v>
      </c>
      <c r="K296" s="172" t="s">
        <v>169</v>
      </c>
      <c r="L296" s="177"/>
      <c r="M296" s="178" t="s">
        <v>34</v>
      </c>
      <c r="N296" s="179" t="s">
        <v>51</v>
      </c>
      <c r="P296" s="141">
        <f>O296*H296</f>
        <v>0</v>
      </c>
      <c r="Q296" s="141">
        <v>2.7E-2</v>
      </c>
      <c r="R296" s="141">
        <f>Q296*H296</f>
        <v>2.7E-2</v>
      </c>
      <c r="S296" s="141">
        <v>0</v>
      </c>
      <c r="T296" s="142">
        <f>S296*H296</f>
        <v>0</v>
      </c>
      <c r="AR296" s="143" t="s">
        <v>248</v>
      </c>
      <c r="AT296" s="143" t="s">
        <v>309</v>
      </c>
      <c r="AU296" s="143" t="s">
        <v>88</v>
      </c>
      <c r="AY296" s="17" t="s">
        <v>163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23</v>
      </c>
      <c r="BK296" s="144">
        <f>ROUND(I296*H296,2)</f>
        <v>0</v>
      </c>
      <c r="BL296" s="17" t="s">
        <v>106</v>
      </c>
      <c r="BM296" s="143" t="s">
        <v>1028</v>
      </c>
    </row>
    <row r="297" spans="2:65" s="12" customFormat="1" ht="11.25">
      <c r="B297" s="149"/>
      <c r="D297" s="150" t="s">
        <v>173</v>
      </c>
      <c r="E297" s="151" t="s">
        <v>34</v>
      </c>
      <c r="F297" s="152" t="s">
        <v>896</v>
      </c>
      <c r="H297" s="151" t="s">
        <v>34</v>
      </c>
      <c r="I297" s="153"/>
      <c r="L297" s="149"/>
      <c r="M297" s="154"/>
      <c r="T297" s="155"/>
      <c r="AT297" s="151" t="s">
        <v>173</v>
      </c>
      <c r="AU297" s="151" t="s">
        <v>88</v>
      </c>
      <c r="AV297" s="12" t="s">
        <v>23</v>
      </c>
      <c r="AW297" s="12" t="s">
        <v>39</v>
      </c>
      <c r="AX297" s="12" t="s">
        <v>80</v>
      </c>
      <c r="AY297" s="151" t="s">
        <v>163</v>
      </c>
    </row>
    <row r="298" spans="2:65" s="13" customFormat="1" ht="11.25">
      <c r="B298" s="156"/>
      <c r="D298" s="150" t="s">
        <v>173</v>
      </c>
      <c r="E298" s="157" t="s">
        <v>34</v>
      </c>
      <c r="F298" s="158" t="s">
        <v>23</v>
      </c>
      <c r="H298" s="159">
        <v>1</v>
      </c>
      <c r="I298" s="160"/>
      <c r="L298" s="156"/>
      <c r="M298" s="161"/>
      <c r="T298" s="162"/>
      <c r="AT298" s="157" t="s">
        <v>173</v>
      </c>
      <c r="AU298" s="157" t="s">
        <v>88</v>
      </c>
      <c r="AV298" s="13" t="s">
        <v>88</v>
      </c>
      <c r="AW298" s="13" t="s">
        <v>39</v>
      </c>
      <c r="AX298" s="13" t="s">
        <v>23</v>
      </c>
      <c r="AY298" s="157" t="s">
        <v>163</v>
      </c>
    </row>
    <row r="299" spans="2:65" s="1" customFormat="1" ht="21.75" customHeight="1">
      <c r="B299" s="33"/>
      <c r="C299" s="132" t="s">
        <v>421</v>
      </c>
      <c r="D299" s="132" t="s">
        <v>165</v>
      </c>
      <c r="E299" s="133" t="s">
        <v>1029</v>
      </c>
      <c r="F299" s="134" t="s">
        <v>1030</v>
      </c>
      <c r="G299" s="135" t="s">
        <v>168</v>
      </c>
      <c r="H299" s="136">
        <v>7</v>
      </c>
      <c r="I299" s="137"/>
      <c r="J299" s="138">
        <f>ROUND(I299*H299,2)</f>
        <v>0</v>
      </c>
      <c r="K299" s="134" t="s">
        <v>169</v>
      </c>
      <c r="L299" s="33"/>
      <c r="M299" s="139" t="s">
        <v>34</v>
      </c>
      <c r="N299" s="140" t="s">
        <v>51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106</v>
      </c>
      <c r="AT299" s="143" t="s">
        <v>165</v>
      </c>
      <c r="AU299" s="143" t="s">
        <v>88</v>
      </c>
      <c r="AY299" s="17" t="s">
        <v>163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23</v>
      </c>
      <c r="BK299" s="144">
        <f>ROUND(I299*H299,2)</f>
        <v>0</v>
      </c>
      <c r="BL299" s="17" t="s">
        <v>106</v>
      </c>
      <c r="BM299" s="143" t="s">
        <v>1031</v>
      </c>
    </row>
    <row r="300" spans="2:65" s="1" customFormat="1" ht="11.25">
      <c r="B300" s="33"/>
      <c r="D300" s="145" t="s">
        <v>171</v>
      </c>
      <c r="F300" s="146" t="s">
        <v>1032</v>
      </c>
      <c r="I300" s="147"/>
      <c r="L300" s="33"/>
      <c r="M300" s="148"/>
      <c r="T300" s="54"/>
      <c r="AT300" s="17" t="s">
        <v>171</v>
      </c>
      <c r="AU300" s="17" t="s">
        <v>88</v>
      </c>
    </row>
    <row r="301" spans="2:65" s="12" customFormat="1" ht="11.25">
      <c r="B301" s="149"/>
      <c r="D301" s="150" t="s">
        <v>173</v>
      </c>
      <c r="E301" s="151" t="s">
        <v>34</v>
      </c>
      <c r="F301" s="152" t="s">
        <v>278</v>
      </c>
      <c r="H301" s="151" t="s">
        <v>34</v>
      </c>
      <c r="I301" s="153"/>
      <c r="L301" s="149"/>
      <c r="M301" s="154"/>
      <c r="T301" s="155"/>
      <c r="AT301" s="151" t="s">
        <v>173</v>
      </c>
      <c r="AU301" s="151" t="s">
        <v>88</v>
      </c>
      <c r="AV301" s="12" t="s">
        <v>23</v>
      </c>
      <c r="AW301" s="12" t="s">
        <v>39</v>
      </c>
      <c r="AX301" s="12" t="s">
        <v>80</v>
      </c>
      <c r="AY301" s="151" t="s">
        <v>163</v>
      </c>
    </row>
    <row r="302" spans="2:65" s="12" customFormat="1" ht="11.25">
      <c r="B302" s="149"/>
      <c r="D302" s="150" t="s">
        <v>173</v>
      </c>
      <c r="E302" s="151" t="s">
        <v>34</v>
      </c>
      <c r="F302" s="152" t="s">
        <v>1033</v>
      </c>
      <c r="H302" s="151" t="s">
        <v>34</v>
      </c>
      <c r="I302" s="153"/>
      <c r="L302" s="149"/>
      <c r="M302" s="154"/>
      <c r="T302" s="155"/>
      <c r="AT302" s="151" t="s">
        <v>173</v>
      </c>
      <c r="AU302" s="151" t="s">
        <v>88</v>
      </c>
      <c r="AV302" s="12" t="s">
        <v>23</v>
      </c>
      <c r="AW302" s="12" t="s">
        <v>39</v>
      </c>
      <c r="AX302" s="12" t="s">
        <v>80</v>
      </c>
      <c r="AY302" s="151" t="s">
        <v>163</v>
      </c>
    </row>
    <row r="303" spans="2:65" s="13" customFormat="1" ht="11.25">
      <c r="B303" s="156"/>
      <c r="D303" s="150" t="s">
        <v>173</v>
      </c>
      <c r="E303" s="157" t="s">
        <v>34</v>
      </c>
      <c r="F303" s="158" t="s">
        <v>1034</v>
      </c>
      <c r="H303" s="159">
        <v>7</v>
      </c>
      <c r="I303" s="160"/>
      <c r="L303" s="156"/>
      <c r="M303" s="161"/>
      <c r="T303" s="162"/>
      <c r="AT303" s="157" t="s">
        <v>173</v>
      </c>
      <c r="AU303" s="157" t="s">
        <v>88</v>
      </c>
      <c r="AV303" s="13" t="s">
        <v>88</v>
      </c>
      <c r="AW303" s="13" t="s">
        <v>39</v>
      </c>
      <c r="AX303" s="13" t="s">
        <v>23</v>
      </c>
      <c r="AY303" s="157" t="s">
        <v>163</v>
      </c>
    </row>
    <row r="304" spans="2:65" s="1" customFormat="1" ht="24.2" customHeight="1">
      <c r="B304" s="33"/>
      <c r="C304" s="132" t="s">
        <v>427</v>
      </c>
      <c r="D304" s="132" t="s">
        <v>165</v>
      </c>
      <c r="E304" s="133" t="s">
        <v>1035</v>
      </c>
      <c r="F304" s="134" t="s">
        <v>1036</v>
      </c>
      <c r="G304" s="135" t="s">
        <v>168</v>
      </c>
      <c r="H304" s="136">
        <v>7</v>
      </c>
      <c r="I304" s="137"/>
      <c r="J304" s="138">
        <f>ROUND(I304*H304,2)</f>
        <v>0</v>
      </c>
      <c r="K304" s="134" t="s">
        <v>169</v>
      </c>
      <c r="L304" s="33"/>
      <c r="M304" s="139" t="s">
        <v>34</v>
      </c>
      <c r="N304" s="140" t="s">
        <v>51</v>
      </c>
      <c r="P304" s="141">
        <f>O304*H304</f>
        <v>0</v>
      </c>
      <c r="Q304" s="141">
        <v>0.74326999999999999</v>
      </c>
      <c r="R304" s="141">
        <f>Q304*H304</f>
        <v>5.20289</v>
      </c>
      <c r="S304" s="141">
        <v>0</v>
      </c>
      <c r="T304" s="142">
        <f>S304*H304</f>
        <v>0</v>
      </c>
      <c r="AR304" s="143" t="s">
        <v>106</v>
      </c>
      <c r="AT304" s="143" t="s">
        <v>165</v>
      </c>
      <c r="AU304" s="143" t="s">
        <v>88</v>
      </c>
      <c r="AY304" s="17" t="s">
        <v>163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23</v>
      </c>
      <c r="BK304" s="144">
        <f>ROUND(I304*H304,2)</f>
        <v>0</v>
      </c>
      <c r="BL304" s="17" t="s">
        <v>106</v>
      </c>
      <c r="BM304" s="143" t="s">
        <v>1037</v>
      </c>
    </row>
    <row r="305" spans="2:65" s="1" customFormat="1" ht="11.25">
      <c r="B305" s="33"/>
      <c r="D305" s="145" t="s">
        <v>171</v>
      </c>
      <c r="F305" s="146" t="s">
        <v>1038</v>
      </c>
      <c r="I305" s="147"/>
      <c r="L305" s="33"/>
      <c r="M305" s="148"/>
      <c r="T305" s="54"/>
      <c r="AT305" s="17" t="s">
        <v>171</v>
      </c>
      <c r="AU305" s="17" t="s">
        <v>88</v>
      </c>
    </row>
    <row r="306" spans="2:65" s="12" customFormat="1" ht="11.25">
      <c r="B306" s="149"/>
      <c r="D306" s="150" t="s">
        <v>173</v>
      </c>
      <c r="E306" s="151" t="s">
        <v>34</v>
      </c>
      <c r="F306" s="152" t="s">
        <v>278</v>
      </c>
      <c r="H306" s="151" t="s">
        <v>34</v>
      </c>
      <c r="I306" s="153"/>
      <c r="L306" s="149"/>
      <c r="M306" s="154"/>
      <c r="T306" s="155"/>
      <c r="AT306" s="151" t="s">
        <v>173</v>
      </c>
      <c r="AU306" s="151" t="s">
        <v>88</v>
      </c>
      <c r="AV306" s="12" t="s">
        <v>23</v>
      </c>
      <c r="AW306" s="12" t="s">
        <v>39</v>
      </c>
      <c r="AX306" s="12" t="s">
        <v>80</v>
      </c>
      <c r="AY306" s="151" t="s">
        <v>163</v>
      </c>
    </row>
    <row r="307" spans="2:65" s="12" customFormat="1" ht="11.25">
      <c r="B307" s="149"/>
      <c r="D307" s="150" t="s">
        <v>173</v>
      </c>
      <c r="E307" s="151" t="s">
        <v>34</v>
      </c>
      <c r="F307" s="152" t="s">
        <v>1033</v>
      </c>
      <c r="H307" s="151" t="s">
        <v>34</v>
      </c>
      <c r="I307" s="153"/>
      <c r="L307" s="149"/>
      <c r="M307" s="154"/>
      <c r="T307" s="155"/>
      <c r="AT307" s="151" t="s">
        <v>173</v>
      </c>
      <c r="AU307" s="151" t="s">
        <v>88</v>
      </c>
      <c r="AV307" s="12" t="s">
        <v>23</v>
      </c>
      <c r="AW307" s="12" t="s">
        <v>39</v>
      </c>
      <c r="AX307" s="12" t="s">
        <v>80</v>
      </c>
      <c r="AY307" s="151" t="s">
        <v>163</v>
      </c>
    </row>
    <row r="308" spans="2:65" s="13" customFormat="1" ht="11.25">
      <c r="B308" s="156"/>
      <c r="D308" s="150" t="s">
        <v>173</v>
      </c>
      <c r="E308" s="157" t="s">
        <v>34</v>
      </c>
      <c r="F308" s="158" t="s">
        <v>1034</v>
      </c>
      <c r="H308" s="159">
        <v>7</v>
      </c>
      <c r="I308" s="160"/>
      <c r="L308" s="156"/>
      <c r="M308" s="161"/>
      <c r="T308" s="162"/>
      <c r="AT308" s="157" t="s">
        <v>173</v>
      </c>
      <c r="AU308" s="157" t="s">
        <v>88</v>
      </c>
      <c r="AV308" s="13" t="s">
        <v>88</v>
      </c>
      <c r="AW308" s="13" t="s">
        <v>39</v>
      </c>
      <c r="AX308" s="13" t="s">
        <v>23</v>
      </c>
      <c r="AY308" s="157" t="s">
        <v>163</v>
      </c>
    </row>
    <row r="309" spans="2:65" s="1" customFormat="1" ht="24.2" customHeight="1">
      <c r="B309" s="33"/>
      <c r="C309" s="132" t="s">
        <v>434</v>
      </c>
      <c r="D309" s="132" t="s">
        <v>165</v>
      </c>
      <c r="E309" s="133" t="s">
        <v>1039</v>
      </c>
      <c r="F309" s="134" t="s">
        <v>1040</v>
      </c>
      <c r="G309" s="135" t="s">
        <v>185</v>
      </c>
      <c r="H309" s="136">
        <v>0.29199999999999998</v>
      </c>
      <c r="I309" s="137"/>
      <c r="J309" s="138">
        <f>ROUND(I309*H309,2)</f>
        <v>0</v>
      </c>
      <c r="K309" s="134" t="s">
        <v>169</v>
      </c>
      <c r="L309" s="33"/>
      <c r="M309" s="139" t="s">
        <v>34</v>
      </c>
      <c r="N309" s="140" t="s">
        <v>51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106</v>
      </c>
      <c r="AT309" s="143" t="s">
        <v>165</v>
      </c>
      <c r="AU309" s="143" t="s">
        <v>88</v>
      </c>
      <c r="AY309" s="17" t="s">
        <v>163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7" t="s">
        <v>23</v>
      </c>
      <c r="BK309" s="144">
        <f>ROUND(I309*H309,2)</f>
        <v>0</v>
      </c>
      <c r="BL309" s="17" t="s">
        <v>106</v>
      </c>
      <c r="BM309" s="143" t="s">
        <v>1041</v>
      </c>
    </row>
    <row r="310" spans="2:65" s="1" customFormat="1" ht="11.25">
      <c r="B310" s="33"/>
      <c r="D310" s="145" t="s">
        <v>171</v>
      </c>
      <c r="F310" s="146" t="s">
        <v>1042</v>
      </c>
      <c r="I310" s="147"/>
      <c r="L310" s="33"/>
      <c r="M310" s="148"/>
      <c r="T310" s="54"/>
      <c r="AT310" s="17" t="s">
        <v>171</v>
      </c>
      <c r="AU310" s="17" t="s">
        <v>88</v>
      </c>
    </row>
    <row r="311" spans="2:65" s="12" customFormat="1" ht="11.25">
      <c r="B311" s="149"/>
      <c r="D311" s="150" t="s">
        <v>173</v>
      </c>
      <c r="E311" s="151" t="s">
        <v>34</v>
      </c>
      <c r="F311" s="152" t="s">
        <v>1043</v>
      </c>
      <c r="H311" s="151" t="s">
        <v>34</v>
      </c>
      <c r="I311" s="153"/>
      <c r="L311" s="149"/>
      <c r="M311" s="154"/>
      <c r="T311" s="155"/>
      <c r="AT311" s="151" t="s">
        <v>173</v>
      </c>
      <c r="AU311" s="151" t="s">
        <v>88</v>
      </c>
      <c r="AV311" s="12" t="s">
        <v>23</v>
      </c>
      <c r="AW311" s="12" t="s">
        <v>39</v>
      </c>
      <c r="AX311" s="12" t="s">
        <v>80</v>
      </c>
      <c r="AY311" s="151" t="s">
        <v>163</v>
      </c>
    </row>
    <row r="312" spans="2:65" s="13" customFormat="1" ht="11.25">
      <c r="B312" s="156"/>
      <c r="D312" s="150" t="s">
        <v>173</v>
      </c>
      <c r="E312" s="157" t="s">
        <v>34</v>
      </c>
      <c r="F312" s="158" t="s">
        <v>1044</v>
      </c>
      <c r="H312" s="159">
        <v>0.25600000000000001</v>
      </c>
      <c r="I312" s="160"/>
      <c r="L312" s="156"/>
      <c r="M312" s="161"/>
      <c r="T312" s="162"/>
      <c r="AT312" s="157" t="s">
        <v>173</v>
      </c>
      <c r="AU312" s="157" t="s">
        <v>88</v>
      </c>
      <c r="AV312" s="13" t="s">
        <v>88</v>
      </c>
      <c r="AW312" s="13" t="s">
        <v>39</v>
      </c>
      <c r="AX312" s="13" t="s">
        <v>80</v>
      </c>
      <c r="AY312" s="157" t="s">
        <v>163</v>
      </c>
    </row>
    <row r="313" spans="2:65" s="12" customFormat="1" ht="11.25">
      <c r="B313" s="149"/>
      <c r="D313" s="150" t="s">
        <v>173</v>
      </c>
      <c r="E313" s="151" t="s">
        <v>34</v>
      </c>
      <c r="F313" s="152" t="s">
        <v>1045</v>
      </c>
      <c r="H313" s="151" t="s">
        <v>34</v>
      </c>
      <c r="I313" s="153"/>
      <c r="L313" s="149"/>
      <c r="M313" s="154"/>
      <c r="T313" s="155"/>
      <c r="AT313" s="151" t="s">
        <v>173</v>
      </c>
      <c r="AU313" s="151" t="s">
        <v>88</v>
      </c>
      <c r="AV313" s="12" t="s">
        <v>23</v>
      </c>
      <c r="AW313" s="12" t="s">
        <v>39</v>
      </c>
      <c r="AX313" s="12" t="s">
        <v>80</v>
      </c>
      <c r="AY313" s="151" t="s">
        <v>163</v>
      </c>
    </row>
    <row r="314" spans="2:65" s="13" customFormat="1" ht="11.25">
      <c r="B314" s="156"/>
      <c r="D314" s="150" t="s">
        <v>173</v>
      </c>
      <c r="E314" s="157" t="s">
        <v>34</v>
      </c>
      <c r="F314" s="158" t="s">
        <v>1046</v>
      </c>
      <c r="H314" s="159">
        <v>3.5999999999999997E-2</v>
      </c>
      <c r="I314" s="160"/>
      <c r="L314" s="156"/>
      <c r="M314" s="161"/>
      <c r="T314" s="162"/>
      <c r="AT314" s="157" t="s">
        <v>173</v>
      </c>
      <c r="AU314" s="157" t="s">
        <v>88</v>
      </c>
      <c r="AV314" s="13" t="s">
        <v>88</v>
      </c>
      <c r="AW314" s="13" t="s">
        <v>39</v>
      </c>
      <c r="AX314" s="13" t="s">
        <v>80</v>
      </c>
      <c r="AY314" s="157" t="s">
        <v>163</v>
      </c>
    </row>
    <row r="315" spans="2:65" s="14" customFormat="1" ht="11.25">
      <c r="B315" s="163"/>
      <c r="D315" s="150" t="s">
        <v>173</v>
      </c>
      <c r="E315" s="164" t="s">
        <v>34</v>
      </c>
      <c r="F315" s="165" t="s">
        <v>182</v>
      </c>
      <c r="H315" s="166">
        <v>0.29199999999999998</v>
      </c>
      <c r="I315" s="167"/>
      <c r="L315" s="163"/>
      <c r="M315" s="168"/>
      <c r="T315" s="169"/>
      <c r="AT315" s="164" t="s">
        <v>173</v>
      </c>
      <c r="AU315" s="164" t="s">
        <v>88</v>
      </c>
      <c r="AV315" s="14" t="s">
        <v>106</v>
      </c>
      <c r="AW315" s="14" t="s">
        <v>39</v>
      </c>
      <c r="AX315" s="14" t="s">
        <v>23</v>
      </c>
      <c r="AY315" s="164" t="s">
        <v>163</v>
      </c>
    </row>
    <row r="316" spans="2:65" s="11" customFormat="1" ht="22.9" customHeight="1">
      <c r="B316" s="120"/>
      <c r="D316" s="121" t="s">
        <v>79</v>
      </c>
      <c r="E316" s="130" t="s">
        <v>488</v>
      </c>
      <c r="F316" s="130" t="s">
        <v>489</v>
      </c>
      <c r="I316" s="123"/>
      <c r="J316" s="131">
        <f>BK316</f>
        <v>0</v>
      </c>
      <c r="L316" s="120"/>
      <c r="M316" s="125"/>
      <c r="P316" s="126">
        <f>SUM(P317:P347)</f>
        <v>0</v>
      </c>
      <c r="R316" s="126">
        <f>SUM(R317:R347)</f>
        <v>10.044</v>
      </c>
      <c r="T316" s="127">
        <f>SUM(T317:T347)</f>
        <v>0</v>
      </c>
      <c r="AR316" s="121" t="s">
        <v>23</v>
      </c>
      <c r="AT316" s="128" t="s">
        <v>79</v>
      </c>
      <c r="AU316" s="128" t="s">
        <v>23</v>
      </c>
      <c r="AY316" s="121" t="s">
        <v>163</v>
      </c>
      <c r="BK316" s="129">
        <f>SUM(BK317:BK347)</f>
        <v>0</v>
      </c>
    </row>
    <row r="317" spans="2:65" s="1" customFormat="1" ht="21.75" customHeight="1">
      <c r="B317" s="33"/>
      <c r="C317" s="132" t="s">
        <v>442</v>
      </c>
      <c r="D317" s="132" t="s">
        <v>165</v>
      </c>
      <c r="E317" s="133" t="s">
        <v>498</v>
      </c>
      <c r="F317" s="134" t="s">
        <v>499</v>
      </c>
      <c r="G317" s="135" t="s">
        <v>168</v>
      </c>
      <c r="H317" s="136">
        <v>42</v>
      </c>
      <c r="I317" s="137"/>
      <c r="J317" s="138">
        <f>ROUND(I317*H317,2)</f>
        <v>0</v>
      </c>
      <c r="K317" s="134" t="s">
        <v>169</v>
      </c>
      <c r="L317" s="33"/>
      <c r="M317" s="139" t="s">
        <v>34</v>
      </c>
      <c r="N317" s="140" t="s">
        <v>51</v>
      </c>
      <c r="P317" s="141">
        <f>O317*H317</f>
        <v>0</v>
      </c>
      <c r="Q317" s="141">
        <v>0</v>
      </c>
      <c r="R317" s="141">
        <f>Q317*H317</f>
        <v>0</v>
      </c>
      <c r="S317" s="141">
        <v>0</v>
      </c>
      <c r="T317" s="142">
        <f>S317*H317</f>
        <v>0</v>
      </c>
      <c r="AR317" s="143" t="s">
        <v>106</v>
      </c>
      <c r="AT317" s="143" t="s">
        <v>165</v>
      </c>
      <c r="AU317" s="143" t="s">
        <v>88</v>
      </c>
      <c r="AY317" s="17" t="s">
        <v>163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23</v>
      </c>
      <c r="BK317" s="144">
        <f>ROUND(I317*H317,2)</f>
        <v>0</v>
      </c>
      <c r="BL317" s="17" t="s">
        <v>106</v>
      </c>
      <c r="BM317" s="143" t="s">
        <v>1047</v>
      </c>
    </row>
    <row r="318" spans="2:65" s="1" customFormat="1" ht="11.25">
      <c r="B318" s="33"/>
      <c r="D318" s="145" t="s">
        <v>171</v>
      </c>
      <c r="F318" s="146" t="s">
        <v>501</v>
      </c>
      <c r="I318" s="147"/>
      <c r="L318" s="33"/>
      <c r="M318" s="148"/>
      <c r="T318" s="54"/>
      <c r="AT318" s="17" t="s">
        <v>171</v>
      </c>
      <c r="AU318" s="17" t="s">
        <v>88</v>
      </c>
    </row>
    <row r="319" spans="2:65" s="12" customFormat="1" ht="11.25">
      <c r="B319" s="149"/>
      <c r="D319" s="150" t="s">
        <v>173</v>
      </c>
      <c r="E319" s="151" t="s">
        <v>34</v>
      </c>
      <c r="F319" s="152" t="s">
        <v>275</v>
      </c>
      <c r="H319" s="151" t="s">
        <v>34</v>
      </c>
      <c r="I319" s="153"/>
      <c r="L319" s="149"/>
      <c r="M319" s="154"/>
      <c r="T319" s="155"/>
      <c r="AT319" s="151" t="s">
        <v>173</v>
      </c>
      <c r="AU319" s="151" t="s">
        <v>88</v>
      </c>
      <c r="AV319" s="12" t="s">
        <v>23</v>
      </c>
      <c r="AW319" s="12" t="s">
        <v>39</v>
      </c>
      <c r="AX319" s="12" t="s">
        <v>80</v>
      </c>
      <c r="AY319" s="151" t="s">
        <v>163</v>
      </c>
    </row>
    <row r="320" spans="2:65" s="12" customFormat="1" ht="11.25">
      <c r="B320" s="149"/>
      <c r="D320" s="150" t="s">
        <v>173</v>
      </c>
      <c r="E320" s="151" t="s">
        <v>34</v>
      </c>
      <c r="F320" s="152" t="s">
        <v>1048</v>
      </c>
      <c r="H320" s="151" t="s">
        <v>34</v>
      </c>
      <c r="I320" s="153"/>
      <c r="L320" s="149"/>
      <c r="M320" s="154"/>
      <c r="T320" s="155"/>
      <c r="AT320" s="151" t="s">
        <v>173</v>
      </c>
      <c r="AU320" s="151" t="s">
        <v>88</v>
      </c>
      <c r="AV320" s="12" t="s">
        <v>23</v>
      </c>
      <c r="AW320" s="12" t="s">
        <v>39</v>
      </c>
      <c r="AX320" s="12" t="s">
        <v>80</v>
      </c>
      <c r="AY320" s="151" t="s">
        <v>163</v>
      </c>
    </row>
    <row r="321" spans="2:65" s="13" customFormat="1" ht="11.25">
      <c r="B321" s="156"/>
      <c r="D321" s="150" t="s">
        <v>173</v>
      </c>
      <c r="E321" s="157" t="s">
        <v>34</v>
      </c>
      <c r="F321" s="158" t="s">
        <v>1049</v>
      </c>
      <c r="H321" s="159">
        <v>41</v>
      </c>
      <c r="I321" s="160"/>
      <c r="L321" s="156"/>
      <c r="M321" s="161"/>
      <c r="T321" s="162"/>
      <c r="AT321" s="157" t="s">
        <v>173</v>
      </c>
      <c r="AU321" s="157" t="s">
        <v>88</v>
      </c>
      <c r="AV321" s="13" t="s">
        <v>88</v>
      </c>
      <c r="AW321" s="13" t="s">
        <v>39</v>
      </c>
      <c r="AX321" s="13" t="s">
        <v>80</v>
      </c>
      <c r="AY321" s="157" t="s">
        <v>163</v>
      </c>
    </row>
    <row r="322" spans="2:65" s="12" customFormat="1" ht="11.25">
      <c r="B322" s="149"/>
      <c r="D322" s="150" t="s">
        <v>173</v>
      </c>
      <c r="E322" s="151" t="s">
        <v>34</v>
      </c>
      <c r="F322" s="152" t="s">
        <v>1050</v>
      </c>
      <c r="H322" s="151" t="s">
        <v>34</v>
      </c>
      <c r="I322" s="153"/>
      <c r="L322" s="149"/>
      <c r="M322" s="154"/>
      <c r="T322" s="155"/>
      <c r="AT322" s="151" t="s">
        <v>173</v>
      </c>
      <c r="AU322" s="151" t="s">
        <v>88</v>
      </c>
      <c r="AV322" s="12" t="s">
        <v>23</v>
      </c>
      <c r="AW322" s="12" t="s">
        <v>39</v>
      </c>
      <c r="AX322" s="12" t="s">
        <v>80</v>
      </c>
      <c r="AY322" s="151" t="s">
        <v>163</v>
      </c>
    </row>
    <row r="323" spans="2:65" s="13" customFormat="1" ht="11.25">
      <c r="B323" s="156"/>
      <c r="D323" s="150" t="s">
        <v>173</v>
      </c>
      <c r="E323" s="157" t="s">
        <v>34</v>
      </c>
      <c r="F323" s="158" t="s">
        <v>23</v>
      </c>
      <c r="H323" s="159">
        <v>1</v>
      </c>
      <c r="I323" s="160"/>
      <c r="L323" s="156"/>
      <c r="M323" s="161"/>
      <c r="T323" s="162"/>
      <c r="AT323" s="157" t="s">
        <v>173</v>
      </c>
      <c r="AU323" s="157" t="s">
        <v>88</v>
      </c>
      <c r="AV323" s="13" t="s">
        <v>88</v>
      </c>
      <c r="AW323" s="13" t="s">
        <v>39</v>
      </c>
      <c r="AX323" s="13" t="s">
        <v>80</v>
      </c>
      <c r="AY323" s="157" t="s">
        <v>163</v>
      </c>
    </row>
    <row r="324" spans="2:65" s="14" customFormat="1" ht="11.25">
      <c r="B324" s="163"/>
      <c r="D324" s="150" t="s">
        <v>173</v>
      </c>
      <c r="E324" s="164" t="s">
        <v>34</v>
      </c>
      <c r="F324" s="165" t="s">
        <v>182</v>
      </c>
      <c r="H324" s="166">
        <v>42</v>
      </c>
      <c r="I324" s="167"/>
      <c r="L324" s="163"/>
      <c r="M324" s="168"/>
      <c r="T324" s="169"/>
      <c r="AT324" s="164" t="s">
        <v>173</v>
      </c>
      <c r="AU324" s="164" t="s">
        <v>88</v>
      </c>
      <c r="AV324" s="14" t="s">
        <v>106</v>
      </c>
      <c r="AW324" s="14" t="s">
        <v>39</v>
      </c>
      <c r="AX324" s="14" t="s">
        <v>23</v>
      </c>
      <c r="AY324" s="164" t="s">
        <v>163</v>
      </c>
    </row>
    <row r="325" spans="2:65" s="1" customFormat="1" ht="21.75" customHeight="1">
      <c r="B325" s="33"/>
      <c r="C325" s="132" t="s">
        <v>449</v>
      </c>
      <c r="D325" s="132" t="s">
        <v>165</v>
      </c>
      <c r="E325" s="133" t="s">
        <v>491</v>
      </c>
      <c r="F325" s="134" t="s">
        <v>492</v>
      </c>
      <c r="G325" s="135" t="s">
        <v>168</v>
      </c>
      <c r="H325" s="136">
        <v>932</v>
      </c>
      <c r="I325" s="137"/>
      <c r="J325" s="138">
        <f>ROUND(I325*H325,2)</f>
        <v>0</v>
      </c>
      <c r="K325" s="134" t="s">
        <v>169</v>
      </c>
      <c r="L325" s="33"/>
      <c r="M325" s="139" t="s">
        <v>34</v>
      </c>
      <c r="N325" s="140" t="s">
        <v>51</v>
      </c>
      <c r="P325" s="141">
        <f>O325*H325</f>
        <v>0</v>
      </c>
      <c r="Q325" s="141">
        <v>0</v>
      </c>
      <c r="R325" s="141">
        <f>Q325*H325</f>
        <v>0</v>
      </c>
      <c r="S325" s="141">
        <v>0</v>
      </c>
      <c r="T325" s="142">
        <f>S325*H325</f>
        <v>0</v>
      </c>
      <c r="AR325" s="143" t="s">
        <v>106</v>
      </c>
      <c r="AT325" s="143" t="s">
        <v>165</v>
      </c>
      <c r="AU325" s="143" t="s">
        <v>88</v>
      </c>
      <c r="AY325" s="17" t="s">
        <v>163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7" t="s">
        <v>23</v>
      </c>
      <c r="BK325" s="144">
        <f>ROUND(I325*H325,2)</f>
        <v>0</v>
      </c>
      <c r="BL325" s="17" t="s">
        <v>106</v>
      </c>
      <c r="BM325" s="143" t="s">
        <v>1051</v>
      </c>
    </row>
    <row r="326" spans="2:65" s="1" customFormat="1" ht="11.25">
      <c r="B326" s="33"/>
      <c r="D326" s="145" t="s">
        <v>171</v>
      </c>
      <c r="F326" s="146" t="s">
        <v>494</v>
      </c>
      <c r="I326" s="147"/>
      <c r="L326" s="33"/>
      <c r="M326" s="148"/>
      <c r="T326" s="54"/>
      <c r="AT326" s="17" t="s">
        <v>171</v>
      </c>
      <c r="AU326" s="17" t="s">
        <v>88</v>
      </c>
    </row>
    <row r="327" spans="2:65" s="12" customFormat="1" ht="11.25">
      <c r="B327" s="149"/>
      <c r="D327" s="150" t="s">
        <v>173</v>
      </c>
      <c r="E327" s="151" t="s">
        <v>34</v>
      </c>
      <c r="F327" s="152" t="s">
        <v>275</v>
      </c>
      <c r="H327" s="151" t="s">
        <v>34</v>
      </c>
      <c r="I327" s="153"/>
      <c r="L327" s="149"/>
      <c r="M327" s="154"/>
      <c r="T327" s="155"/>
      <c r="AT327" s="151" t="s">
        <v>173</v>
      </c>
      <c r="AU327" s="151" t="s">
        <v>88</v>
      </c>
      <c r="AV327" s="12" t="s">
        <v>23</v>
      </c>
      <c r="AW327" s="12" t="s">
        <v>39</v>
      </c>
      <c r="AX327" s="12" t="s">
        <v>80</v>
      </c>
      <c r="AY327" s="151" t="s">
        <v>163</v>
      </c>
    </row>
    <row r="328" spans="2:65" s="12" customFormat="1" ht="11.25">
      <c r="B328" s="149"/>
      <c r="D328" s="150" t="s">
        <v>173</v>
      </c>
      <c r="E328" s="151" t="s">
        <v>34</v>
      </c>
      <c r="F328" s="152" t="s">
        <v>502</v>
      </c>
      <c r="H328" s="151" t="s">
        <v>34</v>
      </c>
      <c r="I328" s="153"/>
      <c r="L328" s="149"/>
      <c r="M328" s="154"/>
      <c r="T328" s="155"/>
      <c r="AT328" s="151" t="s">
        <v>173</v>
      </c>
      <c r="AU328" s="151" t="s">
        <v>88</v>
      </c>
      <c r="AV328" s="12" t="s">
        <v>23</v>
      </c>
      <c r="AW328" s="12" t="s">
        <v>39</v>
      </c>
      <c r="AX328" s="12" t="s">
        <v>80</v>
      </c>
      <c r="AY328" s="151" t="s">
        <v>163</v>
      </c>
    </row>
    <row r="329" spans="2:65" s="13" customFormat="1" ht="11.25">
      <c r="B329" s="156"/>
      <c r="D329" s="150" t="s">
        <v>173</v>
      </c>
      <c r="E329" s="157" t="s">
        <v>34</v>
      </c>
      <c r="F329" s="158" t="s">
        <v>1052</v>
      </c>
      <c r="H329" s="159">
        <v>932</v>
      </c>
      <c r="I329" s="160"/>
      <c r="L329" s="156"/>
      <c r="M329" s="161"/>
      <c r="T329" s="162"/>
      <c r="AT329" s="157" t="s">
        <v>173</v>
      </c>
      <c r="AU329" s="157" t="s">
        <v>88</v>
      </c>
      <c r="AV329" s="13" t="s">
        <v>88</v>
      </c>
      <c r="AW329" s="13" t="s">
        <v>39</v>
      </c>
      <c r="AX329" s="13" t="s">
        <v>80</v>
      </c>
      <c r="AY329" s="157" t="s">
        <v>163</v>
      </c>
    </row>
    <row r="330" spans="2:65" s="14" customFormat="1" ht="11.25">
      <c r="B330" s="163"/>
      <c r="D330" s="150" t="s">
        <v>173</v>
      </c>
      <c r="E330" s="164" t="s">
        <v>34</v>
      </c>
      <c r="F330" s="165" t="s">
        <v>182</v>
      </c>
      <c r="H330" s="166">
        <v>932</v>
      </c>
      <c r="I330" s="167"/>
      <c r="L330" s="163"/>
      <c r="M330" s="168"/>
      <c r="T330" s="169"/>
      <c r="AT330" s="164" t="s">
        <v>173</v>
      </c>
      <c r="AU330" s="164" t="s">
        <v>88</v>
      </c>
      <c r="AV330" s="14" t="s">
        <v>106</v>
      </c>
      <c r="AW330" s="14" t="s">
        <v>39</v>
      </c>
      <c r="AX330" s="14" t="s">
        <v>23</v>
      </c>
      <c r="AY330" s="164" t="s">
        <v>163</v>
      </c>
    </row>
    <row r="331" spans="2:65" s="1" customFormat="1" ht="24.2" customHeight="1">
      <c r="B331" s="33"/>
      <c r="C331" s="132" t="s">
        <v>456</v>
      </c>
      <c r="D331" s="132" t="s">
        <v>165</v>
      </c>
      <c r="E331" s="133" t="s">
        <v>524</v>
      </c>
      <c r="F331" s="134" t="s">
        <v>525</v>
      </c>
      <c r="G331" s="135" t="s">
        <v>168</v>
      </c>
      <c r="H331" s="136">
        <v>404</v>
      </c>
      <c r="I331" s="137"/>
      <c r="J331" s="138">
        <f>ROUND(I331*H331,2)</f>
        <v>0</v>
      </c>
      <c r="K331" s="134" t="s">
        <v>34</v>
      </c>
      <c r="L331" s="33"/>
      <c r="M331" s="139" t="s">
        <v>34</v>
      </c>
      <c r="N331" s="140" t="s">
        <v>51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106</v>
      </c>
      <c r="AT331" s="143" t="s">
        <v>165</v>
      </c>
      <c r="AU331" s="143" t="s">
        <v>88</v>
      </c>
      <c r="AY331" s="17" t="s">
        <v>163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23</v>
      </c>
      <c r="BK331" s="144">
        <f>ROUND(I331*H331,2)</f>
        <v>0</v>
      </c>
      <c r="BL331" s="17" t="s">
        <v>106</v>
      </c>
      <c r="BM331" s="143" t="s">
        <v>1053</v>
      </c>
    </row>
    <row r="332" spans="2:65" s="12" customFormat="1" ht="11.25">
      <c r="B332" s="149"/>
      <c r="D332" s="150" t="s">
        <v>173</v>
      </c>
      <c r="E332" s="151" t="s">
        <v>34</v>
      </c>
      <c r="F332" s="152" t="s">
        <v>275</v>
      </c>
      <c r="H332" s="151" t="s">
        <v>34</v>
      </c>
      <c r="I332" s="153"/>
      <c r="L332" s="149"/>
      <c r="M332" s="154"/>
      <c r="T332" s="155"/>
      <c r="AT332" s="151" t="s">
        <v>173</v>
      </c>
      <c r="AU332" s="151" t="s">
        <v>88</v>
      </c>
      <c r="AV332" s="12" t="s">
        <v>23</v>
      </c>
      <c r="AW332" s="12" t="s">
        <v>39</v>
      </c>
      <c r="AX332" s="12" t="s">
        <v>80</v>
      </c>
      <c r="AY332" s="151" t="s">
        <v>163</v>
      </c>
    </row>
    <row r="333" spans="2:65" s="12" customFormat="1" ht="11.25">
      <c r="B333" s="149"/>
      <c r="D333" s="150" t="s">
        <v>173</v>
      </c>
      <c r="E333" s="151" t="s">
        <v>34</v>
      </c>
      <c r="F333" s="152" t="s">
        <v>276</v>
      </c>
      <c r="H333" s="151" t="s">
        <v>34</v>
      </c>
      <c r="I333" s="153"/>
      <c r="L333" s="149"/>
      <c r="M333" s="154"/>
      <c r="T333" s="155"/>
      <c r="AT333" s="151" t="s">
        <v>173</v>
      </c>
      <c r="AU333" s="151" t="s">
        <v>88</v>
      </c>
      <c r="AV333" s="12" t="s">
        <v>23</v>
      </c>
      <c r="AW333" s="12" t="s">
        <v>39</v>
      </c>
      <c r="AX333" s="12" t="s">
        <v>80</v>
      </c>
      <c r="AY333" s="151" t="s">
        <v>163</v>
      </c>
    </row>
    <row r="334" spans="2:65" s="13" customFormat="1" ht="11.25">
      <c r="B334" s="156"/>
      <c r="D334" s="150" t="s">
        <v>173</v>
      </c>
      <c r="E334" s="157" t="s">
        <v>34</v>
      </c>
      <c r="F334" s="158" t="s">
        <v>1054</v>
      </c>
      <c r="H334" s="159">
        <v>404</v>
      </c>
      <c r="I334" s="160"/>
      <c r="L334" s="156"/>
      <c r="M334" s="161"/>
      <c r="T334" s="162"/>
      <c r="AT334" s="157" t="s">
        <v>173</v>
      </c>
      <c r="AU334" s="157" t="s">
        <v>88</v>
      </c>
      <c r="AV334" s="13" t="s">
        <v>88</v>
      </c>
      <c r="AW334" s="13" t="s">
        <v>39</v>
      </c>
      <c r="AX334" s="13" t="s">
        <v>23</v>
      </c>
      <c r="AY334" s="157" t="s">
        <v>163</v>
      </c>
    </row>
    <row r="335" spans="2:65" s="1" customFormat="1" ht="21.75" customHeight="1">
      <c r="B335" s="33"/>
      <c r="C335" s="132" t="s">
        <v>467</v>
      </c>
      <c r="D335" s="132" t="s">
        <v>165</v>
      </c>
      <c r="E335" s="133" t="s">
        <v>507</v>
      </c>
      <c r="F335" s="134" t="s">
        <v>508</v>
      </c>
      <c r="G335" s="135" t="s">
        <v>168</v>
      </c>
      <c r="H335" s="136">
        <v>115</v>
      </c>
      <c r="I335" s="137"/>
      <c r="J335" s="138">
        <f>ROUND(I335*H335,2)</f>
        <v>0</v>
      </c>
      <c r="K335" s="134" t="s">
        <v>169</v>
      </c>
      <c r="L335" s="33"/>
      <c r="M335" s="139" t="s">
        <v>34</v>
      </c>
      <c r="N335" s="140" t="s">
        <v>51</v>
      </c>
      <c r="P335" s="141">
        <f>O335*H335</f>
        <v>0</v>
      </c>
      <c r="Q335" s="141">
        <v>0</v>
      </c>
      <c r="R335" s="141">
        <f>Q335*H335</f>
        <v>0</v>
      </c>
      <c r="S335" s="141">
        <v>0</v>
      </c>
      <c r="T335" s="142">
        <f>S335*H335</f>
        <v>0</v>
      </c>
      <c r="AR335" s="143" t="s">
        <v>106</v>
      </c>
      <c r="AT335" s="143" t="s">
        <v>165</v>
      </c>
      <c r="AU335" s="143" t="s">
        <v>88</v>
      </c>
      <c r="AY335" s="17" t="s">
        <v>163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7" t="s">
        <v>23</v>
      </c>
      <c r="BK335" s="144">
        <f>ROUND(I335*H335,2)</f>
        <v>0</v>
      </c>
      <c r="BL335" s="17" t="s">
        <v>106</v>
      </c>
      <c r="BM335" s="143" t="s">
        <v>1055</v>
      </c>
    </row>
    <row r="336" spans="2:65" s="1" customFormat="1" ht="11.25">
      <c r="B336" s="33"/>
      <c r="D336" s="145" t="s">
        <v>171</v>
      </c>
      <c r="F336" s="146" t="s">
        <v>510</v>
      </c>
      <c r="I336" s="147"/>
      <c r="L336" s="33"/>
      <c r="M336" s="148"/>
      <c r="T336" s="54"/>
      <c r="AT336" s="17" t="s">
        <v>171</v>
      </c>
      <c r="AU336" s="17" t="s">
        <v>88</v>
      </c>
    </row>
    <row r="337" spans="2:65" s="12" customFormat="1" ht="11.25">
      <c r="B337" s="149"/>
      <c r="D337" s="150" t="s">
        <v>173</v>
      </c>
      <c r="E337" s="151" t="s">
        <v>34</v>
      </c>
      <c r="F337" s="152" t="s">
        <v>275</v>
      </c>
      <c r="H337" s="151" t="s">
        <v>34</v>
      </c>
      <c r="I337" s="153"/>
      <c r="L337" s="149"/>
      <c r="M337" s="154"/>
      <c r="T337" s="155"/>
      <c r="AT337" s="151" t="s">
        <v>173</v>
      </c>
      <c r="AU337" s="151" t="s">
        <v>88</v>
      </c>
      <c r="AV337" s="12" t="s">
        <v>23</v>
      </c>
      <c r="AW337" s="12" t="s">
        <v>39</v>
      </c>
      <c r="AX337" s="12" t="s">
        <v>80</v>
      </c>
      <c r="AY337" s="151" t="s">
        <v>163</v>
      </c>
    </row>
    <row r="338" spans="2:65" s="12" customFormat="1" ht="11.25">
      <c r="B338" s="149"/>
      <c r="D338" s="150" t="s">
        <v>173</v>
      </c>
      <c r="E338" s="151" t="s">
        <v>34</v>
      </c>
      <c r="F338" s="152" t="s">
        <v>511</v>
      </c>
      <c r="H338" s="151" t="s">
        <v>34</v>
      </c>
      <c r="I338" s="153"/>
      <c r="L338" s="149"/>
      <c r="M338" s="154"/>
      <c r="T338" s="155"/>
      <c r="AT338" s="151" t="s">
        <v>173</v>
      </c>
      <c r="AU338" s="151" t="s">
        <v>88</v>
      </c>
      <c r="AV338" s="12" t="s">
        <v>23</v>
      </c>
      <c r="AW338" s="12" t="s">
        <v>39</v>
      </c>
      <c r="AX338" s="12" t="s">
        <v>80</v>
      </c>
      <c r="AY338" s="151" t="s">
        <v>163</v>
      </c>
    </row>
    <row r="339" spans="2:65" s="13" customFormat="1" ht="11.25">
      <c r="B339" s="156"/>
      <c r="D339" s="150" t="s">
        <v>173</v>
      </c>
      <c r="E339" s="157" t="s">
        <v>34</v>
      </c>
      <c r="F339" s="158" t="s">
        <v>1056</v>
      </c>
      <c r="H339" s="159">
        <v>103</v>
      </c>
      <c r="I339" s="160"/>
      <c r="L339" s="156"/>
      <c r="M339" s="161"/>
      <c r="T339" s="162"/>
      <c r="AT339" s="157" t="s">
        <v>173</v>
      </c>
      <c r="AU339" s="157" t="s">
        <v>88</v>
      </c>
      <c r="AV339" s="13" t="s">
        <v>88</v>
      </c>
      <c r="AW339" s="13" t="s">
        <v>39</v>
      </c>
      <c r="AX339" s="13" t="s">
        <v>80</v>
      </c>
      <c r="AY339" s="157" t="s">
        <v>163</v>
      </c>
    </row>
    <row r="340" spans="2:65" s="12" customFormat="1" ht="11.25">
      <c r="B340" s="149"/>
      <c r="D340" s="150" t="s">
        <v>173</v>
      </c>
      <c r="E340" s="151" t="s">
        <v>34</v>
      </c>
      <c r="F340" s="152" t="s">
        <v>513</v>
      </c>
      <c r="H340" s="151" t="s">
        <v>34</v>
      </c>
      <c r="I340" s="153"/>
      <c r="L340" s="149"/>
      <c r="M340" s="154"/>
      <c r="T340" s="155"/>
      <c r="AT340" s="151" t="s">
        <v>173</v>
      </c>
      <c r="AU340" s="151" t="s">
        <v>88</v>
      </c>
      <c r="AV340" s="12" t="s">
        <v>23</v>
      </c>
      <c r="AW340" s="12" t="s">
        <v>39</v>
      </c>
      <c r="AX340" s="12" t="s">
        <v>80</v>
      </c>
      <c r="AY340" s="151" t="s">
        <v>163</v>
      </c>
    </row>
    <row r="341" spans="2:65" s="13" customFormat="1" ht="11.25">
      <c r="B341" s="156"/>
      <c r="D341" s="150" t="s">
        <v>173</v>
      </c>
      <c r="E341" s="157" t="s">
        <v>34</v>
      </c>
      <c r="F341" s="158" t="s">
        <v>1057</v>
      </c>
      <c r="H341" s="159">
        <v>12</v>
      </c>
      <c r="I341" s="160"/>
      <c r="L341" s="156"/>
      <c r="M341" s="161"/>
      <c r="T341" s="162"/>
      <c r="AT341" s="157" t="s">
        <v>173</v>
      </c>
      <c r="AU341" s="157" t="s">
        <v>88</v>
      </c>
      <c r="AV341" s="13" t="s">
        <v>88</v>
      </c>
      <c r="AW341" s="13" t="s">
        <v>39</v>
      </c>
      <c r="AX341" s="13" t="s">
        <v>80</v>
      </c>
      <c r="AY341" s="157" t="s">
        <v>163</v>
      </c>
    </row>
    <row r="342" spans="2:65" s="14" customFormat="1" ht="11.25">
      <c r="B342" s="163"/>
      <c r="D342" s="150" t="s">
        <v>173</v>
      </c>
      <c r="E342" s="164" t="s">
        <v>34</v>
      </c>
      <c r="F342" s="165" t="s">
        <v>182</v>
      </c>
      <c r="H342" s="166">
        <v>115</v>
      </c>
      <c r="I342" s="167"/>
      <c r="L342" s="163"/>
      <c r="M342" s="168"/>
      <c r="T342" s="169"/>
      <c r="AT342" s="164" t="s">
        <v>173</v>
      </c>
      <c r="AU342" s="164" t="s">
        <v>88</v>
      </c>
      <c r="AV342" s="14" t="s">
        <v>106</v>
      </c>
      <c r="AW342" s="14" t="s">
        <v>39</v>
      </c>
      <c r="AX342" s="14" t="s">
        <v>23</v>
      </c>
      <c r="AY342" s="164" t="s">
        <v>163</v>
      </c>
    </row>
    <row r="343" spans="2:65" s="1" customFormat="1" ht="24.2" customHeight="1">
      <c r="B343" s="33"/>
      <c r="C343" s="132" t="s">
        <v>473</v>
      </c>
      <c r="D343" s="132" t="s">
        <v>165</v>
      </c>
      <c r="E343" s="133" t="s">
        <v>1058</v>
      </c>
      <c r="F343" s="134" t="s">
        <v>1059</v>
      </c>
      <c r="G343" s="135" t="s">
        <v>168</v>
      </c>
      <c r="H343" s="136">
        <v>31</v>
      </c>
      <c r="I343" s="137"/>
      <c r="J343" s="138">
        <f>ROUND(I343*H343,2)</f>
        <v>0</v>
      </c>
      <c r="K343" s="134" t="s">
        <v>169</v>
      </c>
      <c r="L343" s="33"/>
      <c r="M343" s="139" t="s">
        <v>34</v>
      </c>
      <c r="N343" s="140" t="s">
        <v>51</v>
      </c>
      <c r="P343" s="141">
        <f>O343*H343</f>
        <v>0</v>
      </c>
      <c r="Q343" s="141">
        <v>0.32400000000000001</v>
      </c>
      <c r="R343" s="141">
        <f>Q343*H343</f>
        <v>10.044</v>
      </c>
      <c r="S343" s="141">
        <v>0</v>
      </c>
      <c r="T343" s="142">
        <f>S343*H343</f>
        <v>0</v>
      </c>
      <c r="AR343" s="143" t="s">
        <v>106</v>
      </c>
      <c r="AT343" s="143" t="s">
        <v>165</v>
      </c>
      <c r="AU343" s="143" t="s">
        <v>88</v>
      </c>
      <c r="AY343" s="17" t="s">
        <v>163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7" t="s">
        <v>23</v>
      </c>
      <c r="BK343" s="144">
        <f>ROUND(I343*H343,2)</f>
        <v>0</v>
      </c>
      <c r="BL343" s="17" t="s">
        <v>106</v>
      </c>
      <c r="BM343" s="143" t="s">
        <v>1060</v>
      </c>
    </row>
    <row r="344" spans="2:65" s="1" customFormat="1" ht="11.25">
      <c r="B344" s="33"/>
      <c r="D344" s="145" t="s">
        <v>171</v>
      </c>
      <c r="F344" s="146" t="s">
        <v>1061</v>
      </c>
      <c r="I344" s="147"/>
      <c r="L344" s="33"/>
      <c r="M344" s="148"/>
      <c r="T344" s="54"/>
      <c r="AT344" s="17" t="s">
        <v>171</v>
      </c>
      <c r="AU344" s="17" t="s">
        <v>88</v>
      </c>
    </row>
    <row r="345" spans="2:65" s="12" customFormat="1" ht="11.25">
      <c r="B345" s="149"/>
      <c r="D345" s="150" t="s">
        <v>173</v>
      </c>
      <c r="E345" s="151" t="s">
        <v>34</v>
      </c>
      <c r="F345" s="152" t="s">
        <v>275</v>
      </c>
      <c r="H345" s="151" t="s">
        <v>34</v>
      </c>
      <c r="I345" s="153"/>
      <c r="L345" s="149"/>
      <c r="M345" s="154"/>
      <c r="T345" s="155"/>
      <c r="AT345" s="151" t="s">
        <v>173</v>
      </c>
      <c r="AU345" s="151" t="s">
        <v>88</v>
      </c>
      <c r="AV345" s="12" t="s">
        <v>23</v>
      </c>
      <c r="AW345" s="12" t="s">
        <v>39</v>
      </c>
      <c r="AX345" s="12" t="s">
        <v>80</v>
      </c>
      <c r="AY345" s="151" t="s">
        <v>163</v>
      </c>
    </row>
    <row r="346" spans="2:65" s="12" customFormat="1" ht="11.25">
      <c r="B346" s="149"/>
      <c r="D346" s="150" t="s">
        <v>173</v>
      </c>
      <c r="E346" s="151" t="s">
        <v>34</v>
      </c>
      <c r="F346" s="152" t="s">
        <v>1062</v>
      </c>
      <c r="H346" s="151" t="s">
        <v>34</v>
      </c>
      <c r="I346" s="153"/>
      <c r="L346" s="149"/>
      <c r="M346" s="154"/>
      <c r="T346" s="155"/>
      <c r="AT346" s="151" t="s">
        <v>173</v>
      </c>
      <c r="AU346" s="151" t="s">
        <v>88</v>
      </c>
      <c r="AV346" s="12" t="s">
        <v>23</v>
      </c>
      <c r="AW346" s="12" t="s">
        <v>39</v>
      </c>
      <c r="AX346" s="12" t="s">
        <v>80</v>
      </c>
      <c r="AY346" s="151" t="s">
        <v>163</v>
      </c>
    </row>
    <row r="347" spans="2:65" s="13" customFormat="1" ht="11.25">
      <c r="B347" s="156"/>
      <c r="D347" s="150" t="s">
        <v>173</v>
      </c>
      <c r="E347" s="157" t="s">
        <v>34</v>
      </c>
      <c r="F347" s="158" t="s">
        <v>414</v>
      </c>
      <c r="H347" s="159">
        <v>31</v>
      </c>
      <c r="I347" s="160"/>
      <c r="L347" s="156"/>
      <c r="M347" s="161"/>
      <c r="T347" s="162"/>
      <c r="AT347" s="157" t="s">
        <v>173</v>
      </c>
      <c r="AU347" s="157" t="s">
        <v>88</v>
      </c>
      <c r="AV347" s="13" t="s">
        <v>88</v>
      </c>
      <c r="AW347" s="13" t="s">
        <v>39</v>
      </c>
      <c r="AX347" s="13" t="s">
        <v>23</v>
      </c>
      <c r="AY347" s="157" t="s">
        <v>163</v>
      </c>
    </row>
    <row r="348" spans="2:65" s="11" customFormat="1" ht="22.9" customHeight="1">
      <c r="B348" s="120"/>
      <c r="D348" s="121" t="s">
        <v>79</v>
      </c>
      <c r="E348" s="130" t="s">
        <v>533</v>
      </c>
      <c r="F348" s="130" t="s">
        <v>534</v>
      </c>
      <c r="I348" s="123"/>
      <c r="J348" s="131">
        <f>BK348</f>
        <v>0</v>
      </c>
      <c r="L348" s="120"/>
      <c r="M348" s="125"/>
      <c r="P348" s="126">
        <f>SUM(P349:P368)</f>
        <v>0</v>
      </c>
      <c r="R348" s="126">
        <f>SUM(R349:R368)</f>
        <v>0</v>
      </c>
      <c r="T348" s="127">
        <f>SUM(T349:T368)</f>
        <v>0</v>
      </c>
      <c r="AR348" s="121" t="s">
        <v>23</v>
      </c>
      <c r="AT348" s="128" t="s">
        <v>79</v>
      </c>
      <c r="AU348" s="128" t="s">
        <v>23</v>
      </c>
      <c r="AY348" s="121" t="s">
        <v>163</v>
      </c>
      <c r="BK348" s="129">
        <f>SUM(BK349:BK368)</f>
        <v>0</v>
      </c>
    </row>
    <row r="349" spans="2:65" s="1" customFormat="1" ht="16.5" customHeight="1">
      <c r="B349" s="33"/>
      <c r="C349" s="132" t="s">
        <v>478</v>
      </c>
      <c r="D349" s="132" t="s">
        <v>165</v>
      </c>
      <c r="E349" s="133" t="s">
        <v>544</v>
      </c>
      <c r="F349" s="134" t="s">
        <v>545</v>
      </c>
      <c r="G349" s="135" t="s">
        <v>168</v>
      </c>
      <c r="H349" s="136">
        <v>404</v>
      </c>
      <c r="I349" s="137"/>
      <c r="J349" s="138">
        <f>ROUND(I349*H349,2)</f>
        <v>0</v>
      </c>
      <c r="K349" s="134" t="s">
        <v>169</v>
      </c>
      <c r="L349" s="33"/>
      <c r="M349" s="139" t="s">
        <v>34</v>
      </c>
      <c r="N349" s="140" t="s">
        <v>51</v>
      </c>
      <c r="P349" s="141">
        <f>O349*H349</f>
        <v>0</v>
      </c>
      <c r="Q349" s="141">
        <v>0</v>
      </c>
      <c r="R349" s="141">
        <f>Q349*H349</f>
        <v>0</v>
      </c>
      <c r="S349" s="141">
        <v>0</v>
      </c>
      <c r="T349" s="142">
        <f>S349*H349</f>
        <v>0</v>
      </c>
      <c r="AR349" s="143" t="s">
        <v>106</v>
      </c>
      <c r="AT349" s="143" t="s">
        <v>165</v>
      </c>
      <c r="AU349" s="143" t="s">
        <v>88</v>
      </c>
      <c r="AY349" s="17" t="s">
        <v>163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23</v>
      </c>
      <c r="BK349" s="144">
        <f>ROUND(I349*H349,2)</f>
        <v>0</v>
      </c>
      <c r="BL349" s="17" t="s">
        <v>106</v>
      </c>
      <c r="BM349" s="143" t="s">
        <v>1063</v>
      </c>
    </row>
    <row r="350" spans="2:65" s="1" customFormat="1" ht="11.25">
      <c r="B350" s="33"/>
      <c r="D350" s="145" t="s">
        <v>171</v>
      </c>
      <c r="F350" s="146" t="s">
        <v>547</v>
      </c>
      <c r="I350" s="147"/>
      <c r="L350" s="33"/>
      <c r="M350" s="148"/>
      <c r="T350" s="54"/>
      <c r="AT350" s="17" t="s">
        <v>171</v>
      </c>
      <c r="AU350" s="17" t="s">
        <v>88</v>
      </c>
    </row>
    <row r="351" spans="2:65" s="12" customFormat="1" ht="11.25">
      <c r="B351" s="149"/>
      <c r="D351" s="150" t="s">
        <v>173</v>
      </c>
      <c r="E351" s="151" t="s">
        <v>34</v>
      </c>
      <c r="F351" s="152" t="s">
        <v>275</v>
      </c>
      <c r="H351" s="151" t="s">
        <v>34</v>
      </c>
      <c r="I351" s="153"/>
      <c r="L351" s="149"/>
      <c r="M351" s="154"/>
      <c r="T351" s="155"/>
      <c r="AT351" s="151" t="s">
        <v>173</v>
      </c>
      <c r="AU351" s="151" t="s">
        <v>88</v>
      </c>
      <c r="AV351" s="12" t="s">
        <v>23</v>
      </c>
      <c r="AW351" s="12" t="s">
        <v>39</v>
      </c>
      <c r="AX351" s="12" t="s">
        <v>80</v>
      </c>
      <c r="AY351" s="151" t="s">
        <v>163</v>
      </c>
    </row>
    <row r="352" spans="2:65" s="12" customFormat="1" ht="11.25">
      <c r="B352" s="149"/>
      <c r="D352" s="150" t="s">
        <v>173</v>
      </c>
      <c r="E352" s="151" t="s">
        <v>34</v>
      </c>
      <c r="F352" s="152" t="s">
        <v>276</v>
      </c>
      <c r="H352" s="151" t="s">
        <v>34</v>
      </c>
      <c r="I352" s="153"/>
      <c r="L352" s="149"/>
      <c r="M352" s="154"/>
      <c r="T352" s="155"/>
      <c r="AT352" s="151" t="s">
        <v>173</v>
      </c>
      <c r="AU352" s="151" t="s">
        <v>88</v>
      </c>
      <c r="AV352" s="12" t="s">
        <v>23</v>
      </c>
      <c r="AW352" s="12" t="s">
        <v>39</v>
      </c>
      <c r="AX352" s="12" t="s">
        <v>80</v>
      </c>
      <c r="AY352" s="151" t="s">
        <v>163</v>
      </c>
    </row>
    <row r="353" spans="2:65" s="13" customFormat="1" ht="11.25">
      <c r="B353" s="156"/>
      <c r="D353" s="150" t="s">
        <v>173</v>
      </c>
      <c r="E353" s="157" t="s">
        <v>34</v>
      </c>
      <c r="F353" s="158" t="s">
        <v>1054</v>
      </c>
      <c r="H353" s="159">
        <v>404</v>
      </c>
      <c r="I353" s="160"/>
      <c r="L353" s="156"/>
      <c r="M353" s="161"/>
      <c r="T353" s="162"/>
      <c r="AT353" s="157" t="s">
        <v>173</v>
      </c>
      <c r="AU353" s="157" t="s">
        <v>88</v>
      </c>
      <c r="AV353" s="13" t="s">
        <v>88</v>
      </c>
      <c r="AW353" s="13" t="s">
        <v>39</v>
      </c>
      <c r="AX353" s="13" t="s">
        <v>23</v>
      </c>
      <c r="AY353" s="157" t="s">
        <v>163</v>
      </c>
    </row>
    <row r="354" spans="2:65" s="1" customFormat="1" ht="16.5" customHeight="1">
      <c r="B354" s="33"/>
      <c r="C354" s="132" t="s">
        <v>483</v>
      </c>
      <c r="D354" s="132" t="s">
        <v>165</v>
      </c>
      <c r="E354" s="133" t="s">
        <v>539</v>
      </c>
      <c r="F354" s="134" t="s">
        <v>540</v>
      </c>
      <c r="G354" s="135" t="s">
        <v>168</v>
      </c>
      <c r="H354" s="136">
        <v>922</v>
      </c>
      <c r="I354" s="137"/>
      <c r="J354" s="138">
        <f>ROUND(I354*H354,2)</f>
        <v>0</v>
      </c>
      <c r="K354" s="134" t="s">
        <v>169</v>
      </c>
      <c r="L354" s="33"/>
      <c r="M354" s="139" t="s">
        <v>34</v>
      </c>
      <c r="N354" s="140" t="s">
        <v>51</v>
      </c>
      <c r="P354" s="141">
        <f>O354*H354</f>
        <v>0</v>
      </c>
      <c r="Q354" s="141">
        <v>0</v>
      </c>
      <c r="R354" s="141">
        <f>Q354*H354</f>
        <v>0</v>
      </c>
      <c r="S354" s="141">
        <v>0</v>
      </c>
      <c r="T354" s="142">
        <f>S354*H354</f>
        <v>0</v>
      </c>
      <c r="AR354" s="143" t="s">
        <v>106</v>
      </c>
      <c r="AT354" s="143" t="s">
        <v>165</v>
      </c>
      <c r="AU354" s="143" t="s">
        <v>88</v>
      </c>
      <c r="AY354" s="17" t="s">
        <v>163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7" t="s">
        <v>23</v>
      </c>
      <c r="BK354" s="144">
        <f>ROUND(I354*H354,2)</f>
        <v>0</v>
      </c>
      <c r="BL354" s="17" t="s">
        <v>106</v>
      </c>
      <c r="BM354" s="143" t="s">
        <v>1064</v>
      </c>
    </row>
    <row r="355" spans="2:65" s="1" customFormat="1" ht="11.25">
      <c r="B355" s="33"/>
      <c r="D355" s="145" t="s">
        <v>171</v>
      </c>
      <c r="F355" s="146" t="s">
        <v>542</v>
      </c>
      <c r="I355" s="147"/>
      <c r="L355" s="33"/>
      <c r="M355" s="148"/>
      <c r="T355" s="54"/>
      <c r="AT355" s="17" t="s">
        <v>171</v>
      </c>
      <c r="AU355" s="17" t="s">
        <v>88</v>
      </c>
    </row>
    <row r="356" spans="2:65" s="12" customFormat="1" ht="11.25">
      <c r="B356" s="149"/>
      <c r="D356" s="150" t="s">
        <v>173</v>
      </c>
      <c r="E356" s="151" t="s">
        <v>34</v>
      </c>
      <c r="F356" s="152" t="s">
        <v>275</v>
      </c>
      <c r="H356" s="151" t="s">
        <v>34</v>
      </c>
      <c r="I356" s="153"/>
      <c r="L356" s="149"/>
      <c r="M356" s="154"/>
      <c r="T356" s="155"/>
      <c r="AT356" s="151" t="s">
        <v>173</v>
      </c>
      <c r="AU356" s="151" t="s">
        <v>88</v>
      </c>
      <c r="AV356" s="12" t="s">
        <v>23</v>
      </c>
      <c r="AW356" s="12" t="s">
        <v>39</v>
      </c>
      <c r="AX356" s="12" t="s">
        <v>80</v>
      </c>
      <c r="AY356" s="151" t="s">
        <v>163</v>
      </c>
    </row>
    <row r="357" spans="2:65" s="12" customFormat="1" ht="11.25">
      <c r="B357" s="149"/>
      <c r="D357" s="150" t="s">
        <v>173</v>
      </c>
      <c r="E357" s="151" t="s">
        <v>34</v>
      </c>
      <c r="F357" s="152" t="s">
        <v>276</v>
      </c>
      <c r="H357" s="151" t="s">
        <v>34</v>
      </c>
      <c r="I357" s="153"/>
      <c r="L357" s="149"/>
      <c r="M357" s="154"/>
      <c r="T357" s="155"/>
      <c r="AT357" s="151" t="s">
        <v>173</v>
      </c>
      <c r="AU357" s="151" t="s">
        <v>88</v>
      </c>
      <c r="AV357" s="12" t="s">
        <v>23</v>
      </c>
      <c r="AW357" s="12" t="s">
        <v>39</v>
      </c>
      <c r="AX357" s="12" t="s">
        <v>80</v>
      </c>
      <c r="AY357" s="151" t="s">
        <v>163</v>
      </c>
    </row>
    <row r="358" spans="2:65" s="13" customFormat="1" ht="11.25">
      <c r="B358" s="156"/>
      <c r="D358" s="150" t="s">
        <v>173</v>
      </c>
      <c r="E358" s="157" t="s">
        <v>34</v>
      </c>
      <c r="F358" s="158" t="s">
        <v>1065</v>
      </c>
      <c r="H358" s="159">
        <v>404</v>
      </c>
      <c r="I358" s="160"/>
      <c r="L358" s="156"/>
      <c r="M358" s="161"/>
      <c r="T358" s="162"/>
      <c r="AT358" s="157" t="s">
        <v>173</v>
      </c>
      <c r="AU358" s="157" t="s">
        <v>88</v>
      </c>
      <c r="AV358" s="13" t="s">
        <v>88</v>
      </c>
      <c r="AW358" s="13" t="s">
        <v>39</v>
      </c>
      <c r="AX358" s="13" t="s">
        <v>80</v>
      </c>
      <c r="AY358" s="157" t="s">
        <v>163</v>
      </c>
    </row>
    <row r="359" spans="2:65" s="12" customFormat="1" ht="11.25">
      <c r="B359" s="149"/>
      <c r="D359" s="150" t="s">
        <v>173</v>
      </c>
      <c r="E359" s="151" t="s">
        <v>34</v>
      </c>
      <c r="F359" s="152" t="s">
        <v>1066</v>
      </c>
      <c r="H359" s="151" t="s">
        <v>34</v>
      </c>
      <c r="I359" s="153"/>
      <c r="L359" s="149"/>
      <c r="M359" s="154"/>
      <c r="T359" s="155"/>
      <c r="AT359" s="151" t="s">
        <v>173</v>
      </c>
      <c r="AU359" s="151" t="s">
        <v>88</v>
      </c>
      <c r="AV359" s="12" t="s">
        <v>23</v>
      </c>
      <c r="AW359" s="12" t="s">
        <v>39</v>
      </c>
      <c r="AX359" s="12" t="s">
        <v>80</v>
      </c>
      <c r="AY359" s="151" t="s">
        <v>163</v>
      </c>
    </row>
    <row r="360" spans="2:65" s="13" customFormat="1" ht="11.25">
      <c r="B360" s="156"/>
      <c r="D360" s="150" t="s">
        <v>173</v>
      </c>
      <c r="E360" s="157" t="s">
        <v>34</v>
      </c>
      <c r="F360" s="158" t="s">
        <v>1067</v>
      </c>
      <c r="H360" s="159">
        <v>518</v>
      </c>
      <c r="I360" s="160"/>
      <c r="L360" s="156"/>
      <c r="M360" s="161"/>
      <c r="T360" s="162"/>
      <c r="AT360" s="157" t="s">
        <v>173</v>
      </c>
      <c r="AU360" s="157" t="s">
        <v>88</v>
      </c>
      <c r="AV360" s="13" t="s">
        <v>88</v>
      </c>
      <c r="AW360" s="13" t="s">
        <v>39</v>
      </c>
      <c r="AX360" s="13" t="s">
        <v>80</v>
      </c>
      <c r="AY360" s="157" t="s">
        <v>163</v>
      </c>
    </row>
    <row r="361" spans="2:65" s="14" customFormat="1" ht="11.25">
      <c r="B361" s="163"/>
      <c r="D361" s="150" t="s">
        <v>173</v>
      </c>
      <c r="E361" s="164" t="s">
        <v>34</v>
      </c>
      <c r="F361" s="165" t="s">
        <v>182</v>
      </c>
      <c r="H361" s="166">
        <v>922</v>
      </c>
      <c r="I361" s="167"/>
      <c r="L361" s="163"/>
      <c r="M361" s="168"/>
      <c r="T361" s="169"/>
      <c r="AT361" s="164" t="s">
        <v>173</v>
      </c>
      <c r="AU361" s="164" t="s">
        <v>88</v>
      </c>
      <c r="AV361" s="14" t="s">
        <v>106</v>
      </c>
      <c r="AW361" s="14" t="s">
        <v>39</v>
      </c>
      <c r="AX361" s="14" t="s">
        <v>23</v>
      </c>
      <c r="AY361" s="164" t="s">
        <v>163</v>
      </c>
    </row>
    <row r="362" spans="2:65" s="1" customFormat="1" ht="24.2" customHeight="1">
      <c r="B362" s="33"/>
      <c r="C362" s="132" t="s">
        <v>490</v>
      </c>
      <c r="D362" s="132" t="s">
        <v>165</v>
      </c>
      <c r="E362" s="133" t="s">
        <v>535</v>
      </c>
      <c r="F362" s="134" t="s">
        <v>536</v>
      </c>
      <c r="G362" s="135" t="s">
        <v>168</v>
      </c>
      <c r="H362" s="136">
        <v>922</v>
      </c>
      <c r="I362" s="137"/>
      <c r="J362" s="138">
        <f>ROUND(I362*H362,2)</f>
        <v>0</v>
      </c>
      <c r="K362" s="134" t="s">
        <v>34</v>
      </c>
      <c r="L362" s="33"/>
      <c r="M362" s="139" t="s">
        <v>34</v>
      </c>
      <c r="N362" s="140" t="s">
        <v>51</v>
      </c>
      <c r="P362" s="141">
        <f>O362*H362</f>
        <v>0</v>
      </c>
      <c r="Q362" s="141">
        <v>0</v>
      </c>
      <c r="R362" s="141">
        <f>Q362*H362</f>
        <v>0</v>
      </c>
      <c r="S362" s="141">
        <v>0</v>
      </c>
      <c r="T362" s="142">
        <f>S362*H362</f>
        <v>0</v>
      </c>
      <c r="AR362" s="143" t="s">
        <v>106</v>
      </c>
      <c r="AT362" s="143" t="s">
        <v>165</v>
      </c>
      <c r="AU362" s="143" t="s">
        <v>88</v>
      </c>
      <c r="AY362" s="17" t="s">
        <v>163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7" t="s">
        <v>23</v>
      </c>
      <c r="BK362" s="144">
        <f>ROUND(I362*H362,2)</f>
        <v>0</v>
      </c>
      <c r="BL362" s="17" t="s">
        <v>106</v>
      </c>
      <c r="BM362" s="143" t="s">
        <v>1068</v>
      </c>
    </row>
    <row r="363" spans="2:65" s="12" customFormat="1" ht="11.25">
      <c r="B363" s="149"/>
      <c r="D363" s="150" t="s">
        <v>173</v>
      </c>
      <c r="E363" s="151" t="s">
        <v>34</v>
      </c>
      <c r="F363" s="152" t="s">
        <v>275</v>
      </c>
      <c r="H363" s="151" t="s">
        <v>34</v>
      </c>
      <c r="I363" s="153"/>
      <c r="L363" s="149"/>
      <c r="M363" s="154"/>
      <c r="T363" s="155"/>
      <c r="AT363" s="151" t="s">
        <v>173</v>
      </c>
      <c r="AU363" s="151" t="s">
        <v>88</v>
      </c>
      <c r="AV363" s="12" t="s">
        <v>23</v>
      </c>
      <c r="AW363" s="12" t="s">
        <v>39</v>
      </c>
      <c r="AX363" s="12" t="s">
        <v>80</v>
      </c>
      <c r="AY363" s="151" t="s">
        <v>163</v>
      </c>
    </row>
    <row r="364" spans="2:65" s="12" customFormat="1" ht="11.25">
      <c r="B364" s="149"/>
      <c r="D364" s="150" t="s">
        <v>173</v>
      </c>
      <c r="E364" s="151" t="s">
        <v>34</v>
      </c>
      <c r="F364" s="152" t="s">
        <v>276</v>
      </c>
      <c r="H364" s="151" t="s">
        <v>34</v>
      </c>
      <c r="I364" s="153"/>
      <c r="L364" s="149"/>
      <c r="M364" s="154"/>
      <c r="T364" s="155"/>
      <c r="AT364" s="151" t="s">
        <v>173</v>
      </c>
      <c r="AU364" s="151" t="s">
        <v>88</v>
      </c>
      <c r="AV364" s="12" t="s">
        <v>23</v>
      </c>
      <c r="AW364" s="12" t="s">
        <v>39</v>
      </c>
      <c r="AX364" s="12" t="s">
        <v>80</v>
      </c>
      <c r="AY364" s="151" t="s">
        <v>163</v>
      </c>
    </row>
    <row r="365" spans="2:65" s="13" customFormat="1" ht="11.25">
      <c r="B365" s="156"/>
      <c r="D365" s="150" t="s">
        <v>173</v>
      </c>
      <c r="E365" s="157" t="s">
        <v>34</v>
      </c>
      <c r="F365" s="158" t="s">
        <v>1065</v>
      </c>
      <c r="H365" s="159">
        <v>404</v>
      </c>
      <c r="I365" s="160"/>
      <c r="L365" s="156"/>
      <c r="M365" s="161"/>
      <c r="T365" s="162"/>
      <c r="AT365" s="157" t="s">
        <v>173</v>
      </c>
      <c r="AU365" s="157" t="s">
        <v>88</v>
      </c>
      <c r="AV365" s="13" t="s">
        <v>88</v>
      </c>
      <c r="AW365" s="13" t="s">
        <v>39</v>
      </c>
      <c r="AX365" s="13" t="s">
        <v>80</v>
      </c>
      <c r="AY365" s="157" t="s">
        <v>163</v>
      </c>
    </row>
    <row r="366" spans="2:65" s="12" customFormat="1" ht="11.25">
      <c r="B366" s="149"/>
      <c r="D366" s="150" t="s">
        <v>173</v>
      </c>
      <c r="E366" s="151" t="s">
        <v>34</v>
      </c>
      <c r="F366" s="152" t="s">
        <v>1066</v>
      </c>
      <c r="H366" s="151" t="s">
        <v>34</v>
      </c>
      <c r="I366" s="153"/>
      <c r="L366" s="149"/>
      <c r="M366" s="154"/>
      <c r="T366" s="155"/>
      <c r="AT366" s="151" t="s">
        <v>173</v>
      </c>
      <c r="AU366" s="151" t="s">
        <v>88</v>
      </c>
      <c r="AV366" s="12" t="s">
        <v>23</v>
      </c>
      <c r="AW366" s="12" t="s">
        <v>39</v>
      </c>
      <c r="AX366" s="12" t="s">
        <v>80</v>
      </c>
      <c r="AY366" s="151" t="s">
        <v>163</v>
      </c>
    </row>
    <row r="367" spans="2:65" s="13" customFormat="1" ht="11.25">
      <c r="B367" s="156"/>
      <c r="D367" s="150" t="s">
        <v>173</v>
      </c>
      <c r="E367" s="157" t="s">
        <v>34</v>
      </c>
      <c r="F367" s="158" t="s">
        <v>1067</v>
      </c>
      <c r="H367" s="159">
        <v>518</v>
      </c>
      <c r="I367" s="160"/>
      <c r="L367" s="156"/>
      <c r="M367" s="161"/>
      <c r="T367" s="162"/>
      <c r="AT367" s="157" t="s">
        <v>173</v>
      </c>
      <c r="AU367" s="157" t="s">
        <v>88</v>
      </c>
      <c r="AV367" s="13" t="s">
        <v>88</v>
      </c>
      <c r="AW367" s="13" t="s">
        <v>39</v>
      </c>
      <c r="AX367" s="13" t="s">
        <v>80</v>
      </c>
      <c r="AY367" s="157" t="s">
        <v>163</v>
      </c>
    </row>
    <row r="368" spans="2:65" s="14" customFormat="1" ht="11.25">
      <c r="B368" s="163"/>
      <c r="D368" s="150" t="s">
        <v>173</v>
      </c>
      <c r="E368" s="164" t="s">
        <v>34</v>
      </c>
      <c r="F368" s="165" t="s">
        <v>182</v>
      </c>
      <c r="H368" s="166">
        <v>922</v>
      </c>
      <c r="I368" s="167"/>
      <c r="L368" s="163"/>
      <c r="M368" s="168"/>
      <c r="T368" s="169"/>
      <c r="AT368" s="164" t="s">
        <v>173</v>
      </c>
      <c r="AU368" s="164" t="s">
        <v>88</v>
      </c>
      <c r="AV368" s="14" t="s">
        <v>106</v>
      </c>
      <c r="AW368" s="14" t="s">
        <v>39</v>
      </c>
      <c r="AX368" s="14" t="s">
        <v>23</v>
      </c>
      <c r="AY368" s="164" t="s">
        <v>163</v>
      </c>
    </row>
    <row r="369" spans="2:65" s="11" customFormat="1" ht="22.9" customHeight="1">
      <c r="B369" s="120"/>
      <c r="D369" s="121" t="s">
        <v>79</v>
      </c>
      <c r="E369" s="130" t="s">
        <v>548</v>
      </c>
      <c r="F369" s="130" t="s">
        <v>549</v>
      </c>
      <c r="I369" s="123"/>
      <c r="J369" s="131">
        <f>BK369</f>
        <v>0</v>
      </c>
      <c r="L369" s="120"/>
      <c r="M369" s="125"/>
      <c r="P369" s="126">
        <f>SUM(P370:P411)</f>
        <v>0</v>
      </c>
      <c r="R369" s="126">
        <f>SUM(R370:R411)</f>
        <v>42.978019999999987</v>
      </c>
      <c r="T369" s="127">
        <f>SUM(T370:T411)</f>
        <v>0</v>
      </c>
      <c r="AR369" s="121" t="s">
        <v>23</v>
      </c>
      <c r="AT369" s="128" t="s">
        <v>79</v>
      </c>
      <c r="AU369" s="128" t="s">
        <v>23</v>
      </c>
      <c r="AY369" s="121" t="s">
        <v>163</v>
      </c>
      <c r="BK369" s="129">
        <f>SUM(BK370:BK411)</f>
        <v>0</v>
      </c>
    </row>
    <row r="370" spans="2:65" s="1" customFormat="1" ht="44.25" customHeight="1">
      <c r="B370" s="33"/>
      <c r="C370" s="132" t="s">
        <v>497</v>
      </c>
      <c r="D370" s="132" t="s">
        <v>165</v>
      </c>
      <c r="E370" s="133" t="s">
        <v>577</v>
      </c>
      <c r="F370" s="134" t="s">
        <v>578</v>
      </c>
      <c r="G370" s="135" t="s">
        <v>168</v>
      </c>
      <c r="H370" s="136">
        <v>115</v>
      </c>
      <c r="I370" s="137"/>
      <c r="J370" s="138">
        <f>ROUND(I370*H370,2)</f>
        <v>0</v>
      </c>
      <c r="K370" s="134" t="s">
        <v>169</v>
      </c>
      <c r="L370" s="33"/>
      <c r="M370" s="139" t="s">
        <v>34</v>
      </c>
      <c r="N370" s="140" t="s">
        <v>51</v>
      </c>
      <c r="P370" s="141">
        <f>O370*H370</f>
        <v>0</v>
      </c>
      <c r="Q370" s="141">
        <v>0.11162</v>
      </c>
      <c r="R370" s="141">
        <f>Q370*H370</f>
        <v>12.8363</v>
      </c>
      <c r="S370" s="141">
        <v>0</v>
      </c>
      <c r="T370" s="142">
        <f>S370*H370</f>
        <v>0</v>
      </c>
      <c r="AR370" s="143" t="s">
        <v>106</v>
      </c>
      <c r="AT370" s="143" t="s">
        <v>165</v>
      </c>
      <c r="AU370" s="143" t="s">
        <v>88</v>
      </c>
      <c r="AY370" s="17" t="s">
        <v>163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7" t="s">
        <v>23</v>
      </c>
      <c r="BK370" s="144">
        <f>ROUND(I370*H370,2)</f>
        <v>0</v>
      </c>
      <c r="BL370" s="17" t="s">
        <v>106</v>
      </c>
      <c r="BM370" s="143" t="s">
        <v>1069</v>
      </c>
    </row>
    <row r="371" spans="2:65" s="1" customFormat="1" ht="11.25">
      <c r="B371" s="33"/>
      <c r="D371" s="145" t="s">
        <v>171</v>
      </c>
      <c r="F371" s="146" t="s">
        <v>580</v>
      </c>
      <c r="I371" s="147"/>
      <c r="L371" s="33"/>
      <c r="M371" s="148"/>
      <c r="T371" s="54"/>
      <c r="AT371" s="17" t="s">
        <v>171</v>
      </c>
      <c r="AU371" s="17" t="s">
        <v>88</v>
      </c>
    </row>
    <row r="372" spans="2:65" s="12" customFormat="1" ht="11.25">
      <c r="B372" s="149"/>
      <c r="D372" s="150" t="s">
        <v>173</v>
      </c>
      <c r="E372" s="151" t="s">
        <v>34</v>
      </c>
      <c r="F372" s="152" t="s">
        <v>278</v>
      </c>
      <c r="H372" s="151" t="s">
        <v>34</v>
      </c>
      <c r="I372" s="153"/>
      <c r="L372" s="149"/>
      <c r="M372" s="154"/>
      <c r="T372" s="155"/>
      <c r="AT372" s="151" t="s">
        <v>173</v>
      </c>
      <c r="AU372" s="151" t="s">
        <v>88</v>
      </c>
      <c r="AV372" s="12" t="s">
        <v>23</v>
      </c>
      <c r="AW372" s="12" t="s">
        <v>39</v>
      </c>
      <c r="AX372" s="12" t="s">
        <v>80</v>
      </c>
      <c r="AY372" s="151" t="s">
        <v>163</v>
      </c>
    </row>
    <row r="373" spans="2:65" s="12" customFormat="1" ht="11.25">
      <c r="B373" s="149"/>
      <c r="D373" s="150" t="s">
        <v>173</v>
      </c>
      <c r="E373" s="151" t="s">
        <v>34</v>
      </c>
      <c r="F373" s="152" t="s">
        <v>288</v>
      </c>
      <c r="H373" s="151" t="s">
        <v>34</v>
      </c>
      <c r="I373" s="153"/>
      <c r="L373" s="149"/>
      <c r="M373" s="154"/>
      <c r="T373" s="155"/>
      <c r="AT373" s="151" t="s">
        <v>173</v>
      </c>
      <c r="AU373" s="151" t="s">
        <v>88</v>
      </c>
      <c r="AV373" s="12" t="s">
        <v>23</v>
      </c>
      <c r="AW373" s="12" t="s">
        <v>39</v>
      </c>
      <c r="AX373" s="12" t="s">
        <v>80</v>
      </c>
      <c r="AY373" s="151" t="s">
        <v>163</v>
      </c>
    </row>
    <row r="374" spans="2:65" s="13" customFormat="1" ht="11.25">
      <c r="B374" s="156"/>
      <c r="D374" s="150" t="s">
        <v>173</v>
      </c>
      <c r="E374" s="157" t="s">
        <v>34</v>
      </c>
      <c r="F374" s="158" t="s">
        <v>1070</v>
      </c>
      <c r="H374" s="159">
        <v>103</v>
      </c>
      <c r="I374" s="160"/>
      <c r="L374" s="156"/>
      <c r="M374" s="161"/>
      <c r="T374" s="162"/>
      <c r="AT374" s="157" t="s">
        <v>173</v>
      </c>
      <c r="AU374" s="157" t="s">
        <v>88</v>
      </c>
      <c r="AV374" s="13" t="s">
        <v>88</v>
      </c>
      <c r="AW374" s="13" t="s">
        <v>39</v>
      </c>
      <c r="AX374" s="13" t="s">
        <v>80</v>
      </c>
      <c r="AY374" s="157" t="s">
        <v>163</v>
      </c>
    </row>
    <row r="375" spans="2:65" s="12" customFormat="1" ht="11.25">
      <c r="B375" s="149"/>
      <c r="D375" s="150" t="s">
        <v>173</v>
      </c>
      <c r="E375" s="151" t="s">
        <v>34</v>
      </c>
      <c r="F375" s="152" t="s">
        <v>290</v>
      </c>
      <c r="H375" s="151" t="s">
        <v>34</v>
      </c>
      <c r="I375" s="153"/>
      <c r="L375" s="149"/>
      <c r="M375" s="154"/>
      <c r="T375" s="155"/>
      <c r="AT375" s="151" t="s">
        <v>173</v>
      </c>
      <c r="AU375" s="151" t="s">
        <v>88</v>
      </c>
      <c r="AV375" s="12" t="s">
        <v>23</v>
      </c>
      <c r="AW375" s="12" t="s">
        <v>39</v>
      </c>
      <c r="AX375" s="12" t="s">
        <v>80</v>
      </c>
      <c r="AY375" s="151" t="s">
        <v>163</v>
      </c>
    </row>
    <row r="376" spans="2:65" s="13" customFormat="1" ht="11.25">
      <c r="B376" s="156"/>
      <c r="D376" s="150" t="s">
        <v>173</v>
      </c>
      <c r="E376" s="157" t="s">
        <v>34</v>
      </c>
      <c r="F376" s="158" t="s">
        <v>1057</v>
      </c>
      <c r="H376" s="159">
        <v>12</v>
      </c>
      <c r="I376" s="160"/>
      <c r="L376" s="156"/>
      <c r="M376" s="161"/>
      <c r="T376" s="162"/>
      <c r="AT376" s="157" t="s">
        <v>173</v>
      </c>
      <c r="AU376" s="157" t="s">
        <v>88</v>
      </c>
      <c r="AV376" s="13" t="s">
        <v>88</v>
      </c>
      <c r="AW376" s="13" t="s">
        <v>39</v>
      </c>
      <c r="AX376" s="13" t="s">
        <v>80</v>
      </c>
      <c r="AY376" s="157" t="s">
        <v>163</v>
      </c>
    </row>
    <row r="377" spans="2:65" s="14" customFormat="1" ht="11.25">
      <c r="B377" s="163"/>
      <c r="D377" s="150" t="s">
        <v>173</v>
      </c>
      <c r="E377" s="164" t="s">
        <v>34</v>
      </c>
      <c r="F377" s="165" t="s">
        <v>182</v>
      </c>
      <c r="H377" s="166">
        <v>115</v>
      </c>
      <c r="I377" s="167"/>
      <c r="L377" s="163"/>
      <c r="M377" s="168"/>
      <c r="T377" s="169"/>
      <c r="AT377" s="164" t="s">
        <v>173</v>
      </c>
      <c r="AU377" s="164" t="s">
        <v>88</v>
      </c>
      <c r="AV377" s="14" t="s">
        <v>106</v>
      </c>
      <c r="AW377" s="14" t="s">
        <v>39</v>
      </c>
      <c r="AX377" s="14" t="s">
        <v>23</v>
      </c>
      <c r="AY377" s="164" t="s">
        <v>163</v>
      </c>
    </row>
    <row r="378" spans="2:65" s="1" customFormat="1" ht="16.5" customHeight="1">
      <c r="B378" s="33"/>
      <c r="C378" s="170" t="s">
        <v>506</v>
      </c>
      <c r="D378" s="170" t="s">
        <v>309</v>
      </c>
      <c r="E378" s="171" t="s">
        <v>582</v>
      </c>
      <c r="F378" s="172" t="s">
        <v>583</v>
      </c>
      <c r="G378" s="173" t="s">
        <v>168</v>
      </c>
      <c r="H378" s="174">
        <v>106.09</v>
      </c>
      <c r="I378" s="175"/>
      <c r="J378" s="176">
        <f>ROUND(I378*H378,2)</f>
        <v>0</v>
      </c>
      <c r="K378" s="172" t="s">
        <v>169</v>
      </c>
      <c r="L378" s="177"/>
      <c r="M378" s="178" t="s">
        <v>34</v>
      </c>
      <c r="N378" s="179" t="s">
        <v>51</v>
      </c>
      <c r="P378" s="141">
        <f>O378*H378</f>
        <v>0</v>
      </c>
      <c r="Q378" s="141">
        <v>0.17599999999999999</v>
      </c>
      <c r="R378" s="141">
        <f>Q378*H378</f>
        <v>18.67184</v>
      </c>
      <c r="S378" s="141">
        <v>0</v>
      </c>
      <c r="T378" s="142">
        <f>S378*H378</f>
        <v>0</v>
      </c>
      <c r="AR378" s="143" t="s">
        <v>248</v>
      </c>
      <c r="AT378" s="143" t="s">
        <v>309</v>
      </c>
      <c r="AU378" s="143" t="s">
        <v>88</v>
      </c>
      <c r="AY378" s="17" t="s">
        <v>163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7" t="s">
        <v>23</v>
      </c>
      <c r="BK378" s="144">
        <f>ROUND(I378*H378,2)</f>
        <v>0</v>
      </c>
      <c r="BL378" s="17" t="s">
        <v>106</v>
      </c>
      <c r="BM378" s="143" t="s">
        <v>1071</v>
      </c>
    </row>
    <row r="379" spans="2:65" s="12" customFormat="1" ht="11.25">
      <c r="B379" s="149"/>
      <c r="D379" s="150" t="s">
        <v>173</v>
      </c>
      <c r="E379" s="151" t="s">
        <v>34</v>
      </c>
      <c r="F379" s="152" t="s">
        <v>559</v>
      </c>
      <c r="H379" s="151" t="s">
        <v>34</v>
      </c>
      <c r="I379" s="153"/>
      <c r="L379" s="149"/>
      <c r="M379" s="154"/>
      <c r="T379" s="155"/>
      <c r="AT379" s="151" t="s">
        <v>173</v>
      </c>
      <c r="AU379" s="151" t="s">
        <v>88</v>
      </c>
      <c r="AV379" s="12" t="s">
        <v>23</v>
      </c>
      <c r="AW379" s="12" t="s">
        <v>39</v>
      </c>
      <c r="AX379" s="12" t="s">
        <v>80</v>
      </c>
      <c r="AY379" s="151" t="s">
        <v>163</v>
      </c>
    </row>
    <row r="380" spans="2:65" s="13" customFormat="1" ht="11.25">
      <c r="B380" s="156"/>
      <c r="D380" s="150" t="s">
        <v>173</v>
      </c>
      <c r="E380" s="157" t="s">
        <v>34</v>
      </c>
      <c r="F380" s="158" t="s">
        <v>1072</v>
      </c>
      <c r="H380" s="159">
        <v>103</v>
      </c>
      <c r="I380" s="160"/>
      <c r="L380" s="156"/>
      <c r="M380" s="161"/>
      <c r="T380" s="162"/>
      <c r="AT380" s="157" t="s">
        <v>173</v>
      </c>
      <c r="AU380" s="157" t="s">
        <v>88</v>
      </c>
      <c r="AV380" s="13" t="s">
        <v>88</v>
      </c>
      <c r="AW380" s="13" t="s">
        <v>39</v>
      </c>
      <c r="AX380" s="13" t="s">
        <v>23</v>
      </c>
      <c r="AY380" s="157" t="s">
        <v>163</v>
      </c>
    </row>
    <row r="381" spans="2:65" s="13" customFormat="1" ht="11.25">
      <c r="B381" s="156"/>
      <c r="D381" s="150" t="s">
        <v>173</v>
      </c>
      <c r="F381" s="158" t="s">
        <v>1073</v>
      </c>
      <c r="H381" s="159">
        <v>106.09</v>
      </c>
      <c r="I381" s="160"/>
      <c r="L381" s="156"/>
      <c r="M381" s="161"/>
      <c r="T381" s="162"/>
      <c r="AT381" s="157" t="s">
        <v>173</v>
      </c>
      <c r="AU381" s="157" t="s">
        <v>88</v>
      </c>
      <c r="AV381" s="13" t="s">
        <v>88</v>
      </c>
      <c r="AW381" s="13" t="s">
        <v>4</v>
      </c>
      <c r="AX381" s="13" t="s">
        <v>23</v>
      </c>
      <c r="AY381" s="157" t="s">
        <v>163</v>
      </c>
    </row>
    <row r="382" spans="2:65" s="1" customFormat="1" ht="16.5" customHeight="1">
      <c r="B382" s="33"/>
      <c r="C382" s="170" t="s">
        <v>447</v>
      </c>
      <c r="D382" s="170" t="s">
        <v>309</v>
      </c>
      <c r="E382" s="171" t="s">
        <v>588</v>
      </c>
      <c r="F382" s="172" t="s">
        <v>589</v>
      </c>
      <c r="G382" s="173" t="s">
        <v>168</v>
      </c>
      <c r="H382" s="174">
        <v>12.36</v>
      </c>
      <c r="I382" s="175"/>
      <c r="J382" s="176">
        <f>ROUND(I382*H382,2)</f>
        <v>0</v>
      </c>
      <c r="K382" s="172" t="s">
        <v>169</v>
      </c>
      <c r="L382" s="177"/>
      <c r="M382" s="178" t="s">
        <v>34</v>
      </c>
      <c r="N382" s="179" t="s">
        <v>51</v>
      </c>
      <c r="P382" s="141">
        <f>O382*H382</f>
        <v>0</v>
      </c>
      <c r="Q382" s="141">
        <v>0.17499999999999999</v>
      </c>
      <c r="R382" s="141">
        <f>Q382*H382</f>
        <v>2.1629999999999998</v>
      </c>
      <c r="S382" s="141">
        <v>0</v>
      </c>
      <c r="T382" s="142">
        <f>S382*H382</f>
        <v>0</v>
      </c>
      <c r="AR382" s="143" t="s">
        <v>248</v>
      </c>
      <c r="AT382" s="143" t="s">
        <v>309</v>
      </c>
      <c r="AU382" s="143" t="s">
        <v>88</v>
      </c>
      <c r="AY382" s="17" t="s">
        <v>163</v>
      </c>
      <c r="BE382" s="144">
        <f>IF(N382="základní",J382,0)</f>
        <v>0</v>
      </c>
      <c r="BF382" s="144">
        <f>IF(N382="snížená",J382,0)</f>
        <v>0</v>
      </c>
      <c r="BG382" s="144">
        <f>IF(N382="zákl. přenesená",J382,0)</f>
        <v>0</v>
      </c>
      <c r="BH382" s="144">
        <f>IF(N382="sníž. přenesená",J382,0)</f>
        <v>0</v>
      </c>
      <c r="BI382" s="144">
        <f>IF(N382="nulová",J382,0)</f>
        <v>0</v>
      </c>
      <c r="BJ382" s="17" t="s">
        <v>23</v>
      </c>
      <c r="BK382" s="144">
        <f>ROUND(I382*H382,2)</f>
        <v>0</v>
      </c>
      <c r="BL382" s="17" t="s">
        <v>106</v>
      </c>
      <c r="BM382" s="143" t="s">
        <v>1074</v>
      </c>
    </row>
    <row r="383" spans="2:65" s="12" customFormat="1" ht="11.25">
      <c r="B383" s="149"/>
      <c r="D383" s="150" t="s">
        <v>173</v>
      </c>
      <c r="E383" s="151" t="s">
        <v>34</v>
      </c>
      <c r="F383" s="152" t="s">
        <v>559</v>
      </c>
      <c r="H383" s="151" t="s">
        <v>34</v>
      </c>
      <c r="I383" s="153"/>
      <c r="L383" s="149"/>
      <c r="M383" s="154"/>
      <c r="T383" s="155"/>
      <c r="AT383" s="151" t="s">
        <v>173</v>
      </c>
      <c r="AU383" s="151" t="s">
        <v>88</v>
      </c>
      <c r="AV383" s="12" t="s">
        <v>23</v>
      </c>
      <c r="AW383" s="12" t="s">
        <v>39</v>
      </c>
      <c r="AX383" s="12" t="s">
        <v>80</v>
      </c>
      <c r="AY383" s="151" t="s">
        <v>163</v>
      </c>
    </row>
    <row r="384" spans="2:65" s="13" customFormat="1" ht="11.25">
      <c r="B384" s="156"/>
      <c r="D384" s="150" t="s">
        <v>173</v>
      </c>
      <c r="E384" s="157" t="s">
        <v>34</v>
      </c>
      <c r="F384" s="158" t="s">
        <v>1057</v>
      </c>
      <c r="H384" s="159">
        <v>12</v>
      </c>
      <c r="I384" s="160"/>
      <c r="L384" s="156"/>
      <c r="M384" s="161"/>
      <c r="T384" s="162"/>
      <c r="AT384" s="157" t="s">
        <v>173</v>
      </c>
      <c r="AU384" s="157" t="s">
        <v>88</v>
      </c>
      <c r="AV384" s="13" t="s">
        <v>88</v>
      </c>
      <c r="AW384" s="13" t="s">
        <v>39</v>
      </c>
      <c r="AX384" s="13" t="s">
        <v>23</v>
      </c>
      <c r="AY384" s="157" t="s">
        <v>163</v>
      </c>
    </row>
    <row r="385" spans="2:65" s="13" customFormat="1" ht="11.25">
      <c r="B385" s="156"/>
      <c r="D385" s="150" t="s">
        <v>173</v>
      </c>
      <c r="F385" s="158" t="s">
        <v>1075</v>
      </c>
      <c r="H385" s="159">
        <v>12.36</v>
      </c>
      <c r="I385" s="160"/>
      <c r="L385" s="156"/>
      <c r="M385" s="161"/>
      <c r="T385" s="162"/>
      <c r="AT385" s="157" t="s">
        <v>173</v>
      </c>
      <c r="AU385" s="157" t="s">
        <v>88</v>
      </c>
      <c r="AV385" s="13" t="s">
        <v>88</v>
      </c>
      <c r="AW385" s="13" t="s">
        <v>4</v>
      </c>
      <c r="AX385" s="13" t="s">
        <v>23</v>
      </c>
      <c r="AY385" s="157" t="s">
        <v>163</v>
      </c>
    </row>
    <row r="386" spans="2:65" s="1" customFormat="1" ht="44.25" customHeight="1">
      <c r="B386" s="33"/>
      <c r="C386" s="132" t="s">
        <v>523</v>
      </c>
      <c r="D386" s="132" t="s">
        <v>165</v>
      </c>
      <c r="E386" s="133" t="s">
        <v>1076</v>
      </c>
      <c r="F386" s="134" t="s">
        <v>1077</v>
      </c>
      <c r="G386" s="135" t="s">
        <v>168</v>
      </c>
      <c r="H386" s="136">
        <v>115</v>
      </c>
      <c r="I386" s="137"/>
      <c r="J386" s="138">
        <f>ROUND(I386*H386,2)</f>
        <v>0</v>
      </c>
      <c r="K386" s="134" t="s">
        <v>169</v>
      </c>
      <c r="L386" s="33"/>
      <c r="M386" s="139" t="s">
        <v>34</v>
      </c>
      <c r="N386" s="140" t="s">
        <v>51</v>
      </c>
      <c r="P386" s="141">
        <f>O386*H386</f>
        <v>0</v>
      </c>
      <c r="Q386" s="141">
        <v>0</v>
      </c>
      <c r="R386" s="141">
        <f>Q386*H386</f>
        <v>0</v>
      </c>
      <c r="S386" s="141">
        <v>0</v>
      </c>
      <c r="T386" s="142">
        <f>S386*H386</f>
        <v>0</v>
      </c>
      <c r="AR386" s="143" t="s">
        <v>106</v>
      </c>
      <c r="AT386" s="143" t="s">
        <v>165</v>
      </c>
      <c r="AU386" s="143" t="s">
        <v>88</v>
      </c>
      <c r="AY386" s="17" t="s">
        <v>163</v>
      </c>
      <c r="BE386" s="144">
        <f>IF(N386="základní",J386,0)</f>
        <v>0</v>
      </c>
      <c r="BF386" s="144">
        <f>IF(N386="snížená",J386,0)</f>
        <v>0</v>
      </c>
      <c r="BG386" s="144">
        <f>IF(N386="zákl. přenesená",J386,0)</f>
        <v>0</v>
      </c>
      <c r="BH386" s="144">
        <f>IF(N386="sníž. přenesená",J386,0)</f>
        <v>0</v>
      </c>
      <c r="BI386" s="144">
        <f>IF(N386="nulová",J386,0)</f>
        <v>0</v>
      </c>
      <c r="BJ386" s="17" t="s">
        <v>23</v>
      </c>
      <c r="BK386" s="144">
        <f>ROUND(I386*H386,2)</f>
        <v>0</v>
      </c>
      <c r="BL386" s="17" t="s">
        <v>106</v>
      </c>
      <c r="BM386" s="143" t="s">
        <v>1078</v>
      </c>
    </row>
    <row r="387" spans="2:65" s="1" customFormat="1" ht="11.25">
      <c r="B387" s="33"/>
      <c r="D387" s="145" t="s">
        <v>171</v>
      </c>
      <c r="F387" s="146" t="s">
        <v>1079</v>
      </c>
      <c r="I387" s="147"/>
      <c r="L387" s="33"/>
      <c r="M387" s="148"/>
      <c r="T387" s="54"/>
      <c r="AT387" s="17" t="s">
        <v>171</v>
      </c>
      <c r="AU387" s="17" t="s">
        <v>88</v>
      </c>
    </row>
    <row r="388" spans="2:65" s="12" customFormat="1" ht="11.25">
      <c r="B388" s="149"/>
      <c r="D388" s="150" t="s">
        <v>173</v>
      </c>
      <c r="E388" s="151" t="s">
        <v>34</v>
      </c>
      <c r="F388" s="152" t="s">
        <v>559</v>
      </c>
      <c r="H388" s="151" t="s">
        <v>34</v>
      </c>
      <c r="I388" s="153"/>
      <c r="L388" s="149"/>
      <c r="M388" s="154"/>
      <c r="T388" s="155"/>
      <c r="AT388" s="151" t="s">
        <v>173</v>
      </c>
      <c r="AU388" s="151" t="s">
        <v>88</v>
      </c>
      <c r="AV388" s="12" t="s">
        <v>23</v>
      </c>
      <c r="AW388" s="12" t="s">
        <v>39</v>
      </c>
      <c r="AX388" s="12" t="s">
        <v>80</v>
      </c>
      <c r="AY388" s="151" t="s">
        <v>163</v>
      </c>
    </row>
    <row r="389" spans="2:65" s="13" customFormat="1" ht="11.25">
      <c r="B389" s="156"/>
      <c r="D389" s="150" t="s">
        <v>173</v>
      </c>
      <c r="E389" s="157" t="s">
        <v>34</v>
      </c>
      <c r="F389" s="158" t="s">
        <v>1080</v>
      </c>
      <c r="H389" s="159">
        <v>115</v>
      </c>
      <c r="I389" s="160"/>
      <c r="L389" s="156"/>
      <c r="M389" s="161"/>
      <c r="T389" s="162"/>
      <c r="AT389" s="157" t="s">
        <v>173</v>
      </c>
      <c r="AU389" s="157" t="s">
        <v>88</v>
      </c>
      <c r="AV389" s="13" t="s">
        <v>88</v>
      </c>
      <c r="AW389" s="13" t="s">
        <v>39</v>
      </c>
      <c r="AX389" s="13" t="s">
        <v>23</v>
      </c>
      <c r="AY389" s="157" t="s">
        <v>163</v>
      </c>
    </row>
    <row r="390" spans="2:65" s="1" customFormat="1" ht="37.9" customHeight="1">
      <c r="B390" s="33"/>
      <c r="C390" s="132" t="s">
        <v>527</v>
      </c>
      <c r="D390" s="132" t="s">
        <v>165</v>
      </c>
      <c r="E390" s="133" t="s">
        <v>551</v>
      </c>
      <c r="F390" s="134" t="s">
        <v>552</v>
      </c>
      <c r="G390" s="135" t="s">
        <v>168</v>
      </c>
      <c r="H390" s="136">
        <v>42</v>
      </c>
      <c r="I390" s="137"/>
      <c r="J390" s="138">
        <f>ROUND(I390*H390,2)</f>
        <v>0</v>
      </c>
      <c r="K390" s="134" t="s">
        <v>169</v>
      </c>
      <c r="L390" s="33"/>
      <c r="M390" s="139" t="s">
        <v>34</v>
      </c>
      <c r="N390" s="140" t="s">
        <v>51</v>
      </c>
      <c r="P390" s="141">
        <f>O390*H390</f>
        <v>0</v>
      </c>
      <c r="Q390" s="141">
        <v>8.9219999999999994E-2</v>
      </c>
      <c r="R390" s="141">
        <f>Q390*H390</f>
        <v>3.7472399999999997</v>
      </c>
      <c r="S390" s="141">
        <v>0</v>
      </c>
      <c r="T390" s="142">
        <f>S390*H390</f>
        <v>0</v>
      </c>
      <c r="AR390" s="143" t="s">
        <v>106</v>
      </c>
      <c r="AT390" s="143" t="s">
        <v>165</v>
      </c>
      <c r="AU390" s="143" t="s">
        <v>88</v>
      </c>
      <c r="AY390" s="17" t="s">
        <v>163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23</v>
      </c>
      <c r="BK390" s="144">
        <f>ROUND(I390*H390,2)</f>
        <v>0</v>
      </c>
      <c r="BL390" s="17" t="s">
        <v>106</v>
      </c>
      <c r="BM390" s="143" t="s">
        <v>1081</v>
      </c>
    </row>
    <row r="391" spans="2:65" s="1" customFormat="1" ht="11.25">
      <c r="B391" s="33"/>
      <c r="D391" s="145" t="s">
        <v>171</v>
      </c>
      <c r="F391" s="146" t="s">
        <v>554</v>
      </c>
      <c r="I391" s="147"/>
      <c r="L391" s="33"/>
      <c r="M391" s="148"/>
      <c r="T391" s="54"/>
      <c r="AT391" s="17" t="s">
        <v>171</v>
      </c>
      <c r="AU391" s="17" t="s">
        <v>88</v>
      </c>
    </row>
    <row r="392" spans="2:65" s="12" customFormat="1" ht="11.25">
      <c r="B392" s="149"/>
      <c r="D392" s="150" t="s">
        <v>173</v>
      </c>
      <c r="E392" s="151" t="s">
        <v>34</v>
      </c>
      <c r="F392" s="152" t="s">
        <v>278</v>
      </c>
      <c r="H392" s="151" t="s">
        <v>34</v>
      </c>
      <c r="I392" s="153"/>
      <c r="L392" s="149"/>
      <c r="M392" s="154"/>
      <c r="T392" s="155"/>
      <c r="AT392" s="151" t="s">
        <v>173</v>
      </c>
      <c r="AU392" s="151" t="s">
        <v>88</v>
      </c>
      <c r="AV392" s="12" t="s">
        <v>23</v>
      </c>
      <c r="AW392" s="12" t="s">
        <v>39</v>
      </c>
      <c r="AX392" s="12" t="s">
        <v>80</v>
      </c>
      <c r="AY392" s="151" t="s">
        <v>163</v>
      </c>
    </row>
    <row r="393" spans="2:65" s="12" customFormat="1" ht="11.25">
      <c r="B393" s="149"/>
      <c r="D393" s="150" t="s">
        <v>173</v>
      </c>
      <c r="E393" s="151" t="s">
        <v>34</v>
      </c>
      <c r="F393" s="152" t="s">
        <v>279</v>
      </c>
      <c r="H393" s="151" t="s">
        <v>34</v>
      </c>
      <c r="I393" s="153"/>
      <c r="L393" s="149"/>
      <c r="M393" s="154"/>
      <c r="T393" s="155"/>
      <c r="AT393" s="151" t="s">
        <v>173</v>
      </c>
      <c r="AU393" s="151" t="s">
        <v>88</v>
      </c>
      <c r="AV393" s="12" t="s">
        <v>23</v>
      </c>
      <c r="AW393" s="12" t="s">
        <v>39</v>
      </c>
      <c r="AX393" s="12" t="s">
        <v>80</v>
      </c>
      <c r="AY393" s="151" t="s">
        <v>163</v>
      </c>
    </row>
    <row r="394" spans="2:65" s="12" customFormat="1" ht="11.25">
      <c r="B394" s="149"/>
      <c r="D394" s="150" t="s">
        <v>173</v>
      </c>
      <c r="E394" s="151" t="s">
        <v>34</v>
      </c>
      <c r="F394" s="152" t="s">
        <v>280</v>
      </c>
      <c r="H394" s="151" t="s">
        <v>34</v>
      </c>
      <c r="I394" s="153"/>
      <c r="L394" s="149"/>
      <c r="M394" s="154"/>
      <c r="T394" s="155"/>
      <c r="AT394" s="151" t="s">
        <v>173</v>
      </c>
      <c r="AU394" s="151" t="s">
        <v>88</v>
      </c>
      <c r="AV394" s="12" t="s">
        <v>23</v>
      </c>
      <c r="AW394" s="12" t="s">
        <v>39</v>
      </c>
      <c r="AX394" s="12" t="s">
        <v>80</v>
      </c>
      <c r="AY394" s="151" t="s">
        <v>163</v>
      </c>
    </row>
    <row r="395" spans="2:65" s="13" customFormat="1" ht="11.25">
      <c r="B395" s="156"/>
      <c r="D395" s="150" t="s">
        <v>173</v>
      </c>
      <c r="E395" s="157" t="s">
        <v>34</v>
      </c>
      <c r="F395" s="158" t="s">
        <v>1049</v>
      </c>
      <c r="H395" s="159">
        <v>41</v>
      </c>
      <c r="I395" s="160"/>
      <c r="L395" s="156"/>
      <c r="M395" s="161"/>
      <c r="T395" s="162"/>
      <c r="AT395" s="157" t="s">
        <v>173</v>
      </c>
      <c r="AU395" s="157" t="s">
        <v>88</v>
      </c>
      <c r="AV395" s="13" t="s">
        <v>88</v>
      </c>
      <c r="AW395" s="13" t="s">
        <v>39</v>
      </c>
      <c r="AX395" s="13" t="s">
        <v>80</v>
      </c>
      <c r="AY395" s="157" t="s">
        <v>163</v>
      </c>
    </row>
    <row r="396" spans="2:65" s="12" customFormat="1" ht="11.25">
      <c r="B396" s="149"/>
      <c r="D396" s="150" t="s">
        <v>173</v>
      </c>
      <c r="E396" s="151" t="s">
        <v>34</v>
      </c>
      <c r="F396" s="152" t="s">
        <v>282</v>
      </c>
      <c r="H396" s="151" t="s">
        <v>34</v>
      </c>
      <c r="I396" s="153"/>
      <c r="L396" s="149"/>
      <c r="M396" s="154"/>
      <c r="T396" s="155"/>
      <c r="AT396" s="151" t="s">
        <v>173</v>
      </c>
      <c r="AU396" s="151" t="s">
        <v>88</v>
      </c>
      <c r="AV396" s="12" t="s">
        <v>23</v>
      </c>
      <c r="AW396" s="12" t="s">
        <v>39</v>
      </c>
      <c r="AX396" s="12" t="s">
        <v>80</v>
      </c>
      <c r="AY396" s="151" t="s">
        <v>163</v>
      </c>
    </row>
    <row r="397" spans="2:65" s="12" customFormat="1" ht="11.25">
      <c r="B397" s="149"/>
      <c r="D397" s="150" t="s">
        <v>173</v>
      </c>
      <c r="E397" s="151" t="s">
        <v>34</v>
      </c>
      <c r="F397" s="152" t="s">
        <v>283</v>
      </c>
      <c r="H397" s="151" t="s">
        <v>34</v>
      </c>
      <c r="I397" s="153"/>
      <c r="L397" s="149"/>
      <c r="M397" s="154"/>
      <c r="T397" s="155"/>
      <c r="AT397" s="151" t="s">
        <v>173</v>
      </c>
      <c r="AU397" s="151" t="s">
        <v>88</v>
      </c>
      <c r="AV397" s="12" t="s">
        <v>23</v>
      </c>
      <c r="AW397" s="12" t="s">
        <v>39</v>
      </c>
      <c r="AX397" s="12" t="s">
        <v>80</v>
      </c>
      <c r="AY397" s="151" t="s">
        <v>163</v>
      </c>
    </row>
    <row r="398" spans="2:65" s="13" customFormat="1" ht="11.25">
      <c r="B398" s="156"/>
      <c r="D398" s="150" t="s">
        <v>173</v>
      </c>
      <c r="E398" s="157" t="s">
        <v>34</v>
      </c>
      <c r="F398" s="158" t="s">
        <v>1082</v>
      </c>
      <c r="H398" s="159">
        <v>1</v>
      </c>
      <c r="I398" s="160"/>
      <c r="L398" s="156"/>
      <c r="M398" s="161"/>
      <c r="T398" s="162"/>
      <c r="AT398" s="157" t="s">
        <v>173</v>
      </c>
      <c r="AU398" s="157" t="s">
        <v>88</v>
      </c>
      <c r="AV398" s="13" t="s">
        <v>88</v>
      </c>
      <c r="AW398" s="13" t="s">
        <v>39</v>
      </c>
      <c r="AX398" s="13" t="s">
        <v>80</v>
      </c>
      <c r="AY398" s="157" t="s">
        <v>163</v>
      </c>
    </row>
    <row r="399" spans="2:65" s="14" customFormat="1" ht="11.25">
      <c r="B399" s="163"/>
      <c r="D399" s="150" t="s">
        <v>173</v>
      </c>
      <c r="E399" s="164" t="s">
        <v>34</v>
      </c>
      <c r="F399" s="165" t="s">
        <v>182</v>
      </c>
      <c r="H399" s="166">
        <v>42</v>
      </c>
      <c r="I399" s="167"/>
      <c r="L399" s="163"/>
      <c r="M399" s="168"/>
      <c r="T399" s="169"/>
      <c r="AT399" s="164" t="s">
        <v>173</v>
      </c>
      <c r="AU399" s="164" t="s">
        <v>88</v>
      </c>
      <c r="AV399" s="14" t="s">
        <v>106</v>
      </c>
      <c r="AW399" s="14" t="s">
        <v>39</v>
      </c>
      <c r="AX399" s="14" t="s">
        <v>23</v>
      </c>
      <c r="AY399" s="164" t="s">
        <v>163</v>
      </c>
    </row>
    <row r="400" spans="2:65" s="1" customFormat="1" ht="16.5" customHeight="1">
      <c r="B400" s="33"/>
      <c r="C400" s="170" t="s">
        <v>277</v>
      </c>
      <c r="D400" s="170" t="s">
        <v>309</v>
      </c>
      <c r="E400" s="171" t="s">
        <v>556</v>
      </c>
      <c r="F400" s="172" t="s">
        <v>557</v>
      </c>
      <c r="G400" s="173" t="s">
        <v>168</v>
      </c>
      <c r="H400" s="174">
        <v>41.41</v>
      </c>
      <c r="I400" s="175"/>
      <c r="J400" s="176">
        <f>ROUND(I400*H400,2)</f>
        <v>0</v>
      </c>
      <c r="K400" s="172" t="s">
        <v>169</v>
      </c>
      <c r="L400" s="177"/>
      <c r="M400" s="178" t="s">
        <v>34</v>
      </c>
      <c r="N400" s="179" t="s">
        <v>51</v>
      </c>
      <c r="P400" s="141">
        <f>O400*H400</f>
        <v>0</v>
      </c>
      <c r="Q400" s="141">
        <v>0.13100000000000001</v>
      </c>
      <c r="R400" s="141">
        <f>Q400*H400</f>
        <v>5.4247100000000001</v>
      </c>
      <c r="S400" s="141">
        <v>0</v>
      </c>
      <c r="T400" s="142">
        <f>S400*H400</f>
        <v>0</v>
      </c>
      <c r="AR400" s="143" t="s">
        <v>248</v>
      </c>
      <c r="AT400" s="143" t="s">
        <v>309</v>
      </c>
      <c r="AU400" s="143" t="s">
        <v>88</v>
      </c>
      <c r="AY400" s="17" t="s">
        <v>163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7" t="s">
        <v>23</v>
      </c>
      <c r="BK400" s="144">
        <f>ROUND(I400*H400,2)</f>
        <v>0</v>
      </c>
      <c r="BL400" s="17" t="s">
        <v>106</v>
      </c>
      <c r="BM400" s="143" t="s">
        <v>1083</v>
      </c>
    </row>
    <row r="401" spans="2:65" s="12" customFormat="1" ht="11.25">
      <c r="B401" s="149"/>
      <c r="D401" s="150" t="s">
        <v>173</v>
      </c>
      <c r="E401" s="151" t="s">
        <v>34</v>
      </c>
      <c r="F401" s="152" t="s">
        <v>559</v>
      </c>
      <c r="H401" s="151" t="s">
        <v>34</v>
      </c>
      <c r="I401" s="153"/>
      <c r="L401" s="149"/>
      <c r="M401" s="154"/>
      <c r="T401" s="155"/>
      <c r="AT401" s="151" t="s">
        <v>173</v>
      </c>
      <c r="AU401" s="151" t="s">
        <v>88</v>
      </c>
      <c r="AV401" s="12" t="s">
        <v>23</v>
      </c>
      <c r="AW401" s="12" t="s">
        <v>39</v>
      </c>
      <c r="AX401" s="12" t="s">
        <v>80</v>
      </c>
      <c r="AY401" s="151" t="s">
        <v>163</v>
      </c>
    </row>
    <row r="402" spans="2:65" s="13" customFormat="1" ht="11.25">
      <c r="B402" s="156"/>
      <c r="D402" s="150" t="s">
        <v>173</v>
      </c>
      <c r="E402" s="157" t="s">
        <v>34</v>
      </c>
      <c r="F402" s="158" t="s">
        <v>483</v>
      </c>
      <c r="H402" s="159">
        <v>41</v>
      </c>
      <c r="I402" s="160"/>
      <c r="L402" s="156"/>
      <c r="M402" s="161"/>
      <c r="T402" s="162"/>
      <c r="AT402" s="157" t="s">
        <v>173</v>
      </c>
      <c r="AU402" s="157" t="s">
        <v>88</v>
      </c>
      <c r="AV402" s="13" t="s">
        <v>88</v>
      </c>
      <c r="AW402" s="13" t="s">
        <v>39</v>
      </c>
      <c r="AX402" s="13" t="s">
        <v>23</v>
      </c>
      <c r="AY402" s="157" t="s">
        <v>163</v>
      </c>
    </row>
    <row r="403" spans="2:65" s="13" customFormat="1" ht="11.25">
      <c r="B403" s="156"/>
      <c r="D403" s="150" t="s">
        <v>173</v>
      </c>
      <c r="F403" s="158" t="s">
        <v>1084</v>
      </c>
      <c r="H403" s="159">
        <v>41.41</v>
      </c>
      <c r="I403" s="160"/>
      <c r="L403" s="156"/>
      <c r="M403" s="161"/>
      <c r="T403" s="162"/>
      <c r="AT403" s="157" t="s">
        <v>173</v>
      </c>
      <c r="AU403" s="157" t="s">
        <v>88</v>
      </c>
      <c r="AV403" s="13" t="s">
        <v>88</v>
      </c>
      <c r="AW403" s="13" t="s">
        <v>4</v>
      </c>
      <c r="AX403" s="13" t="s">
        <v>23</v>
      </c>
      <c r="AY403" s="157" t="s">
        <v>163</v>
      </c>
    </row>
    <row r="404" spans="2:65" s="1" customFormat="1" ht="16.5" customHeight="1">
      <c r="B404" s="33"/>
      <c r="C404" s="170" t="s">
        <v>538</v>
      </c>
      <c r="D404" s="170" t="s">
        <v>309</v>
      </c>
      <c r="E404" s="171" t="s">
        <v>562</v>
      </c>
      <c r="F404" s="172" t="s">
        <v>563</v>
      </c>
      <c r="G404" s="173" t="s">
        <v>168</v>
      </c>
      <c r="H404" s="174">
        <v>1.03</v>
      </c>
      <c r="I404" s="175"/>
      <c r="J404" s="176">
        <f>ROUND(I404*H404,2)</f>
        <v>0</v>
      </c>
      <c r="K404" s="172" t="s">
        <v>169</v>
      </c>
      <c r="L404" s="177"/>
      <c r="M404" s="178" t="s">
        <v>34</v>
      </c>
      <c r="N404" s="179" t="s">
        <v>51</v>
      </c>
      <c r="P404" s="141">
        <f>O404*H404</f>
        <v>0</v>
      </c>
      <c r="Q404" s="141">
        <v>0.13100000000000001</v>
      </c>
      <c r="R404" s="141">
        <f>Q404*H404</f>
        <v>0.13493000000000002</v>
      </c>
      <c r="S404" s="141">
        <v>0</v>
      </c>
      <c r="T404" s="142">
        <f>S404*H404</f>
        <v>0</v>
      </c>
      <c r="AR404" s="143" t="s">
        <v>248</v>
      </c>
      <c r="AT404" s="143" t="s">
        <v>309</v>
      </c>
      <c r="AU404" s="143" t="s">
        <v>88</v>
      </c>
      <c r="AY404" s="17" t="s">
        <v>163</v>
      </c>
      <c r="BE404" s="144">
        <f>IF(N404="základní",J404,0)</f>
        <v>0</v>
      </c>
      <c r="BF404" s="144">
        <f>IF(N404="snížená",J404,0)</f>
        <v>0</v>
      </c>
      <c r="BG404" s="144">
        <f>IF(N404="zákl. přenesená",J404,0)</f>
        <v>0</v>
      </c>
      <c r="BH404" s="144">
        <f>IF(N404="sníž. přenesená",J404,0)</f>
        <v>0</v>
      </c>
      <c r="BI404" s="144">
        <f>IF(N404="nulová",J404,0)</f>
        <v>0</v>
      </c>
      <c r="BJ404" s="17" t="s">
        <v>23</v>
      </c>
      <c r="BK404" s="144">
        <f>ROUND(I404*H404,2)</f>
        <v>0</v>
      </c>
      <c r="BL404" s="17" t="s">
        <v>106</v>
      </c>
      <c r="BM404" s="143" t="s">
        <v>1085</v>
      </c>
    </row>
    <row r="405" spans="2:65" s="12" customFormat="1" ht="11.25">
      <c r="B405" s="149"/>
      <c r="D405" s="150" t="s">
        <v>173</v>
      </c>
      <c r="E405" s="151" t="s">
        <v>34</v>
      </c>
      <c r="F405" s="152" t="s">
        <v>559</v>
      </c>
      <c r="H405" s="151" t="s">
        <v>34</v>
      </c>
      <c r="I405" s="153"/>
      <c r="L405" s="149"/>
      <c r="M405" s="154"/>
      <c r="T405" s="155"/>
      <c r="AT405" s="151" t="s">
        <v>173</v>
      </c>
      <c r="AU405" s="151" t="s">
        <v>88</v>
      </c>
      <c r="AV405" s="12" t="s">
        <v>23</v>
      </c>
      <c r="AW405" s="12" t="s">
        <v>39</v>
      </c>
      <c r="AX405" s="12" t="s">
        <v>80</v>
      </c>
      <c r="AY405" s="151" t="s">
        <v>163</v>
      </c>
    </row>
    <row r="406" spans="2:65" s="13" customFormat="1" ht="11.25">
      <c r="B406" s="156"/>
      <c r="D406" s="150" t="s">
        <v>173</v>
      </c>
      <c r="E406" s="157" t="s">
        <v>34</v>
      </c>
      <c r="F406" s="158" t="s">
        <v>23</v>
      </c>
      <c r="H406" s="159">
        <v>1</v>
      </c>
      <c r="I406" s="160"/>
      <c r="L406" s="156"/>
      <c r="M406" s="161"/>
      <c r="T406" s="162"/>
      <c r="AT406" s="157" t="s">
        <v>173</v>
      </c>
      <c r="AU406" s="157" t="s">
        <v>88</v>
      </c>
      <c r="AV406" s="13" t="s">
        <v>88</v>
      </c>
      <c r="AW406" s="13" t="s">
        <v>39</v>
      </c>
      <c r="AX406" s="13" t="s">
        <v>23</v>
      </c>
      <c r="AY406" s="157" t="s">
        <v>163</v>
      </c>
    </row>
    <row r="407" spans="2:65" s="13" customFormat="1" ht="11.25">
      <c r="B407" s="156"/>
      <c r="D407" s="150" t="s">
        <v>173</v>
      </c>
      <c r="F407" s="158" t="s">
        <v>1086</v>
      </c>
      <c r="H407" s="159">
        <v>1.03</v>
      </c>
      <c r="I407" s="160"/>
      <c r="L407" s="156"/>
      <c r="M407" s="161"/>
      <c r="T407" s="162"/>
      <c r="AT407" s="157" t="s">
        <v>173</v>
      </c>
      <c r="AU407" s="157" t="s">
        <v>88</v>
      </c>
      <c r="AV407" s="13" t="s">
        <v>88</v>
      </c>
      <c r="AW407" s="13" t="s">
        <v>4</v>
      </c>
      <c r="AX407" s="13" t="s">
        <v>23</v>
      </c>
      <c r="AY407" s="157" t="s">
        <v>163</v>
      </c>
    </row>
    <row r="408" spans="2:65" s="1" customFormat="1" ht="44.25" customHeight="1">
      <c r="B408" s="33"/>
      <c r="C408" s="132" t="s">
        <v>543</v>
      </c>
      <c r="D408" s="132" t="s">
        <v>165</v>
      </c>
      <c r="E408" s="133" t="s">
        <v>572</v>
      </c>
      <c r="F408" s="134" t="s">
        <v>573</v>
      </c>
      <c r="G408" s="135" t="s">
        <v>168</v>
      </c>
      <c r="H408" s="136">
        <v>42</v>
      </c>
      <c r="I408" s="137"/>
      <c r="J408" s="138">
        <f>ROUND(I408*H408,2)</f>
        <v>0</v>
      </c>
      <c r="K408" s="134" t="s">
        <v>169</v>
      </c>
      <c r="L408" s="33"/>
      <c r="M408" s="139" t="s">
        <v>34</v>
      </c>
      <c r="N408" s="140" t="s">
        <v>51</v>
      </c>
      <c r="P408" s="141">
        <f>O408*H408</f>
        <v>0</v>
      </c>
      <c r="Q408" s="141">
        <v>0</v>
      </c>
      <c r="R408" s="141">
        <f>Q408*H408</f>
        <v>0</v>
      </c>
      <c r="S408" s="141">
        <v>0</v>
      </c>
      <c r="T408" s="142">
        <f>S408*H408</f>
        <v>0</v>
      </c>
      <c r="AR408" s="143" t="s">
        <v>106</v>
      </c>
      <c r="AT408" s="143" t="s">
        <v>165</v>
      </c>
      <c r="AU408" s="143" t="s">
        <v>88</v>
      </c>
      <c r="AY408" s="17" t="s">
        <v>163</v>
      </c>
      <c r="BE408" s="144">
        <f>IF(N408="základní",J408,0)</f>
        <v>0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7" t="s">
        <v>23</v>
      </c>
      <c r="BK408" s="144">
        <f>ROUND(I408*H408,2)</f>
        <v>0</v>
      </c>
      <c r="BL408" s="17" t="s">
        <v>106</v>
      </c>
      <c r="BM408" s="143" t="s">
        <v>1087</v>
      </c>
    </row>
    <row r="409" spans="2:65" s="1" customFormat="1" ht="11.25">
      <c r="B409" s="33"/>
      <c r="D409" s="145" t="s">
        <v>171</v>
      </c>
      <c r="F409" s="146" t="s">
        <v>575</v>
      </c>
      <c r="I409" s="147"/>
      <c r="L409" s="33"/>
      <c r="M409" s="148"/>
      <c r="T409" s="54"/>
      <c r="AT409" s="17" t="s">
        <v>171</v>
      </c>
      <c r="AU409" s="17" t="s">
        <v>88</v>
      </c>
    </row>
    <row r="410" spans="2:65" s="12" customFormat="1" ht="11.25">
      <c r="B410" s="149"/>
      <c r="D410" s="150" t="s">
        <v>173</v>
      </c>
      <c r="E410" s="151" t="s">
        <v>34</v>
      </c>
      <c r="F410" s="152" t="s">
        <v>559</v>
      </c>
      <c r="H410" s="151" t="s">
        <v>34</v>
      </c>
      <c r="I410" s="153"/>
      <c r="L410" s="149"/>
      <c r="M410" s="154"/>
      <c r="T410" s="155"/>
      <c r="AT410" s="151" t="s">
        <v>173</v>
      </c>
      <c r="AU410" s="151" t="s">
        <v>88</v>
      </c>
      <c r="AV410" s="12" t="s">
        <v>23</v>
      </c>
      <c r="AW410" s="12" t="s">
        <v>39</v>
      </c>
      <c r="AX410" s="12" t="s">
        <v>80</v>
      </c>
      <c r="AY410" s="151" t="s">
        <v>163</v>
      </c>
    </row>
    <row r="411" spans="2:65" s="13" customFormat="1" ht="11.25">
      <c r="B411" s="156"/>
      <c r="D411" s="150" t="s">
        <v>173</v>
      </c>
      <c r="E411" s="157" t="s">
        <v>34</v>
      </c>
      <c r="F411" s="158" t="s">
        <v>490</v>
      </c>
      <c r="H411" s="159">
        <v>42</v>
      </c>
      <c r="I411" s="160"/>
      <c r="L411" s="156"/>
      <c r="M411" s="161"/>
      <c r="T411" s="162"/>
      <c r="AT411" s="157" t="s">
        <v>173</v>
      </c>
      <c r="AU411" s="157" t="s">
        <v>88</v>
      </c>
      <c r="AV411" s="13" t="s">
        <v>88</v>
      </c>
      <c r="AW411" s="13" t="s">
        <v>39</v>
      </c>
      <c r="AX411" s="13" t="s">
        <v>23</v>
      </c>
      <c r="AY411" s="157" t="s">
        <v>163</v>
      </c>
    </row>
    <row r="412" spans="2:65" s="11" customFormat="1" ht="22.9" customHeight="1">
      <c r="B412" s="120"/>
      <c r="D412" s="121" t="s">
        <v>79</v>
      </c>
      <c r="E412" s="130" t="s">
        <v>248</v>
      </c>
      <c r="F412" s="130" t="s">
        <v>599</v>
      </c>
      <c r="I412" s="123"/>
      <c r="J412" s="131">
        <f>BK412</f>
        <v>0</v>
      </c>
      <c r="L412" s="120"/>
      <c r="M412" s="125"/>
      <c r="P412" s="126">
        <f>SUM(P413:P494)</f>
        <v>0</v>
      </c>
      <c r="R412" s="126">
        <f>SUM(R413:R494)</f>
        <v>14.566129999999999</v>
      </c>
      <c r="T412" s="127">
        <f>SUM(T413:T494)</f>
        <v>0</v>
      </c>
      <c r="AR412" s="121" t="s">
        <v>23</v>
      </c>
      <c r="AT412" s="128" t="s">
        <v>79</v>
      </c>
      <c r="AU412" s="128" t="s">
        <v>23</v>
      </c>
      <c r="AY412" s="121" t="s">
        <v>163</v>
      </c>
      <c r="BK412" s="129">
        <f>SUM(BK413:BK494)</f>
        <v>0</v>
      </c>
    </row>
    <row r="413" spans="2:65" s="1" customFormat="1" ht="24.2" customHeight="1">
      <c r="B413" s="33"/>
      <c r="C413" s="132" t="s">
        <v>550</v>
      </c>
      <c r="D413" s="132" t="s">
        <v>165</v>
      </c>
      <c r="E413" s="133" t="s">
        <v>1088</v>
      </c>
      <c r="F413" s="134" t="s">
        <v>1089</v>
      </c>
      <c r="G413" s="135" t="s">
        <v>373</v>
      </c>
      <c r="H413" s="136">
        <v>16</v>
      </c>
      <c r="I413" s="137"/>
      <c r="J413" s="138">
        <f>ROUND(I413*H413,2)</f>
        <v>0</v>
      </c>
      <c r="K413" s="134" t="s">
        <v>169</v>
      </c>
      <c r="L413" s="33"/>
      <c r="M413" s="139" t="s">
        <v>34</v>
      </c>
      <c r="N413" s="140" t="s">
        <v>51</v>
      </c>
      <c r="P413" s="141">
        <f>O413*H413</f>
        <v>0</v>
      </c>
      <c r="Q413" s="141">
        <v>2.7599999999999999E-3</v>
      </c>
      <c r="R413" s="141">
        <f>Q413*H413</f>
        <v>4.4159999999999998E-2</v>
      </c>
      <c r="S413" s="141">
        <v>0</v>
      </c>
      <c r="T413" s="142">
        <f>S413*H413</f>
        <v>0</v>
      </c>
      <c r="AR413" s="143" t="s">
        <v>106</v>
      </c>
      <c r="AT413" s="143" t="s">
        <v>165</v>
      </c>
      <c r="AU413" s="143" t="s">
        <v>88</v>
      </c>
      <c r="AY413" s="17" t="s">
        <v>163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23</v>
      </c>
      <c r="BK413" s="144">
        <f>ROUND(I413*H413,2)</f>
        <v>0</v>
      </c>
      <c r="BL413" s="17" t="s">
        <v>106</v>
      </c>
      <c r="BM413" s="143" t="s">
        <v>1090</v>
      </c>
    </row>
    <row r="414" spans="2:65" s="1" customFormat="1" ht="11.25">
      <c r="B414" s="33"/>
      <c r="D414" s="145" t="s">
        <v>171</v>
      </c>
      <c r="F414" s="146" t="s">
        <v>1091</v>
      </c>
      <c r="I414" s="147"/>
      <c r="L414" s="33"/>
      <c r="M414" s="148"/>
      <c r="T414" s="54"/>
      <c r="AT414" s="17" t="s">
        <v>171</v>
      </c>
      <c r="AU414" s="17" t="s">
        <v>88</v>
      </c>
    </row>
    <row r="415" spans="2:65" s="12" customFormat="1" ht="11.25">
      <c r="B415" s="149"/>
      <c r="D415" s="150" t="s">
        <v>173</v>
      </c>
      <c r="E415" s="151" t="s">
        <v>34</v>
      </c>
      <c r="F415" s="152" t="s">
        <v>1019</v>
      </c>
      <c r="H415" s="151" t="s">
        <v>34</v>
      </c>
      <c r="I415" s="153"/>
      <c r="L415" s="149"/>
      <c r="M415" s="154"/>
      <c r="T415" s="155"/>
      <c r="AT415" s="151" t="s">
        <v>173</v>
      </c>
      <c r="AU415" s="151" t="s">
        <v>88</v>
      </c>
      <c r="AV415" s="12" t="s">
        <v>23</v>
      </c>
      <c r="AW415" s="12" t="s">
        <v>39</v>
      </c>
      <c r="AX415" s="12" t="s">
        <v>80</v>
      </c>
      <c r="AY415" s="151" t="s">
        <v>163</v>
      </c>
    </row>
    <row r="416" spans="2:65" s="12" customFormat="1" ht="11.25">
      <c r="B416" s="149"/>
      <c r="D416" s="150" t="s">
        <v>173</v>
      </c>
      <c r="E416" s="151" t="s">
        <v>34</v>
      </c>
      <c r="F416" s="152" t="s">
        <v>1020</v>
      </c>
      <c r="H416" s="151" t="s">
        <v>34</v>
      </c>
      <c r="I416" s="153"/>
      <c r="L416" s="149"/>
      <c r="M416" s="154"/>
      <c r="T416" s="155"/>
      <c r="AT416" s="151" t="s">
        <v>173</v>
      </c>
      <c r="AU416" s="151" t="s">
        <v>88</v>
      </c>
      <c r="AV416" s="12" t="s">
        <v>23</v>
      </c>
      <c r="AW416" s="12" t="s">
        <v>39</v>
      </c>
      <c r="AX416" s="12" t="s">
        <v>80</v>
      </c>
      <c r="AY416" s="151" t="s">
        <v>163</v>
      </c>
    </row>
    <row r="417" spans="2:65" s="13" customFormat="1" ht="11.25">
      <c r="B417" s="156"/>
      <c r="D417" s="150" t="s">
        <v>173</v>
      </c>
      <c r="E417" s="157" t="s">
        <v>34</v>
      </c>
      <c r="F417" s="158" t="s">
        <v>320</v>
      </c>
      <c r="H417" s="159">
        <v>16</v>
      </c>
      <c r="I417" s="160"/>
      <c r="L417" s="156"/>
      <c r="M417" s="161"/>
      <c r="T417" s="162"/>
      <c r="AT417" s="157" t="s">
        <v>173</v>
      </c>
      <c r="AU417" s="157" t="s">
        <v>88</v>
      </c>
      <c r="AV417" s="13" t="s">
        <v>88</v>
      </c>
      <c r="AW417" s="13" t="s">
        <v>39</v>
      </c>
      <c r="AX417" s="13" t="s">
        <v>23</v>
      </c>
      <c r="AY417" s="157" t="s">
        <v>163</v>
      </c>
    </row>
    <row r="418" spans="2:65" s="1" customFormat="1" ht="16.5" customHeight="1">
      <c r="B418" s="33"/>
      <c r="C418" s="132" t="s">
        <v>555</v>
      </c>
      <c r="D418" s="132" t="s">
        <v>165</v>
      </c>
      <c r="E418" s="133" t="s">
        <v>1092</v>
      </c>
      <c r="F418" s="134" t="s">
        <v>1093</v>
      </c>
      <c r="G418" s="135" t="s">
        <v>373</v>
      </c>
      <c r="H418" s="136">
        <v>16</v>
      </c>
      <c r="I418" s="137"/>
      <c r="J418" s="138">
        <f>ROUND(I418*H418,2)</f>
        <v>0</v>
      </c>
      <c r="K418" s="134" t="s">
        <v>169</v>
      </c>
      <c r="L418" s="33"/>
      <c r="M418" s="139" t="s">
        <v>34</v>
      </c>
      <c r="N418" s="140" t="s">
        <v>51</v>
      </c>
      <c r="P418" s="141">
        <f>O418*H418</f>
        <v>0</v>
      </c>
      <c r="Q418" s="141">
        <v>0</v>
      </c>
      <c r="R418" s="141">
        <f>Q418*H418</f>
        <v>0</v>
      </c>
      <c r="S418" s="141">
        <v>0</v>
      </c>
      <c r="T418" s="142">
        <f>S418*H418</f>
        <v>0</v>
      </c>
      <c r="AR418" s="143" t="s">
        <v>106</v>
      </c>
      <c r="AT418" s="143" t="s">
        <v>165</v>
      </c>
      <c r="AU418" s="143" t="s">
        <v>88</v>
      </c>
      <c r="AY418" s="17" t="s">
        <v>163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7" t="s">
        <v>23</v>
      </c>
      <c r="BK418" s="144">
        <f>ROUND(I418*H418,2)</f>
        <v>0</v>
      </c>
      <c r="BL418" s="17" t="s">
        <v>106</v>
      </c>
      <c r="BM418" s="143" t="s">
        <v>1094</v>
      </c>
    </row>
    <row r="419" spans="2:65" s="1" customFormat="1" ht="11.25">
      <c r="B419" s="33"/>
      <c r="D419" s="145" t="s">
        <v>171</v>
      </c>
      <c r="F419" s="146" t="s">
        <v>1095</v>
      </c>
      <c r="I419" s="147"/>
      <c r="L419" s="33"/>
      <c r="M419" s="148"/>
      <c r="T419" s="54"/>
      <c r="AT419" s="17" t="s">
        <v>171</v>
      </c>
      <c r="AU419" s="17" t="s">
        <v>88</v>
      </c>
    </row>
    <row r="420" spans="2:65" s="12" customFormat="1" ht="11.25">
      <c r="B420" s="149"/>
      <c r="D420" s="150" t="s">
        <v>173</v>
      </c>
      <c r="E420" s="151" t="s">
        <v>34</v>
      </c>
      <c r="F420" s="152" t="s">
        <v>1019</v>
      </c>
      <c r="H420" s="151" t="s">
        <v>34</v>
      </c>
      <c r="I420" s="153"/>
      <c r="L420" s="149"/>
      <c r="M420" s="154"/>
      <c r="T420" s="155"/>
      <c r="AT420" s="151" t="s">
        <v>173</v>
      </c>
      <c r="AU420" s="151" t="s">
        <v>88</v>
      </c>
      <c r="AV420" s="12" t="s">
        <v>23</v>
      </c>
      <c r="AW420" s="12" t="s">
        <v>39</v>
      </c>
      <c r="AX420" s="12" t="s">
        <v>80</v>
      </c>
      <c r="AY420" s="151" t="s">
        <v>163</v>
      </c>
    </row>
    <row r="421" spans="2:65" s="12" customFormat="1" ht="11.25">
      <c r="B421" s="149"/>
      <c r="D421" s="150" t="s">
        <v>173</v>
      </c>
      <c r="E421" s="151" t="s">
        <v>34</v>
      </c>
      <c r="F421" s="152" t="s">
        <v>1020</v>
      </c>
      <c r="H421" s="151" t="s">
        <v>34</v>
      </c>
      <c r="I421" s="153"/>
      <c r="L421" s="149"/>
      <c r="M421" s="154"/>
      <c r="T421" s="155"/>
      <c r="AT421" s="151" t="s">
        <v>173</v>
      </c>
      <c r="AU421" s="151" t="s">
        <v>88</v>
      </c>
      <c r="AV421" s="12" t="s">
        <v>23</v>
      </c>
      <c r="AW421" s="12" t="s">
        <v>39</v>
      </c>
      <c r="AX421" s="12" t="s">
        <v>80</v>
      </c>
      <c r="AY421" s="151" t="s">
        <v>163</v>
      </c>
    </row>
    <row r="422" spans="2:65" s="13" customFormat="1" ht="11.25">
      <c r="B422" s="156"/>
      <c r="D422" s="150" t="s">
        <v>173</v>
      </c>
      <c r="E422" s="157" t="s">
        <v>34</v>
      </c>
      <c r="F422" s="158" t="s">
        <v>320</v>
      </c>
      <c r="H422" s="159">
        <v>16</v>
      </c>
      <c r="I422" s="160"/>
      <c r="L422" s="156"/>
      <c r="M422" s="161"/>
      <c r="T422" s="162"/>
      <c r="AT422" s="157" t="s">
        <v>173</v>
      </c>
      <c r="AU422" s="157" t="s">
        <v>88</v>
      </c>
      <c r="AV422" s="13" t="s">
        <v>88</v>
      </c>
      <c r="AW422" s="13" t="s">
        <v>39</v>
      </c>
      <c r="AX422" s="13" t="s">
        <v>23</v>
      </c>
      <c r="AY422" s="157" t="s">
        <v>163</v>
      </c>
    </row>
    <row r="423" spans="2:65" s="1" customFormat="1" ht="16.5" customHeight="1">
      <c r="B423" s="33"/>
      <c r="C423" s="132" t="s">
        <v>561</v>
      </c>
      <c r="D423" s="132" t="s">
        <v>165</v>
      </c>
      <c r="E423" s="133" t="s">
        <v>1096</v>
      </c>
      <c r="F423" s="134" t="s">
        <v>1097</v>
      </c>
      <c r="G423" s="135" t="s">
        <v>437</v>
      </c>
      <c r="H423" s="136">
        <v>1</v>
      </c>
      <c r="I423" s="137"/>
      <c r="J423" s="138">
        <f>ROUND(I423*H423,2)</f>
        <v>0</v>
      </c>
      <c r="K423" s="134" t="s">
        <v>169</v>
      </c>
      <c r="L423" s="33"/>
      <c r="M423" s="139" t="s">
        <v>34</v>
      </c>
      <c r="N423" s="140" t="s">
        <v>51</v>
      </c>
      <c r="P423" s="141">
        <f>O423*H423</f>
        <v>0</v>
      </c>
      <c r="Q423" s="141">
        <v>1.0189999999999999E-2</v>
      </c>
      <c r="R423" s="141">
        <f>Q423*H423</f>
        <v>1.0189999999999999E-2</v>
      </c>
      <c r="S423" s="141">
        <v>0</v>
      </c>
      <c r="T423" s="142">
        <f>S423*H423</f>
        <v>0</v>
      </c>
      <c r="AR423" s="143" t="s">
        <v>106</v>
      </c>
      <c r="AT423" s="143" t="s">
        <v>165</v>
      </c>
      <c r="AU423" s="143" t="s">
        <v>88</v>
      </c>
      <c r="AY423" s="17" t="s">
        <v>163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7" t="s">
        <v>23</v>
      </c>
      <c r="BK423" s="144">
        <f>ROUND(I423*H423,2)</f>
        <v>0</v>
      </c>
      <c r="BL423" s="17" t="s">
        <v>106</v>
      </c>
      <c r="BM423" s="143" t="s">
        <v>1098</v>
      </c>
    </row>
    <row r="424" spans="2:65" s="1" customFormat="1" ht="11.25">
      <c r="B424" s="33"/>
      <c r="D424" s="145" t="s">
        <v>171</v>
      </c>
      <c r="F424" s="146" t="s">
        <v>1099</v>
      </c>
      <c r="I424" s="147"/>
      <c r="L424" s="33"/>
      <c r="M424" s="148"/>
      <c r="T424" s="54"/>
      <c r="AT424" s="17" t="s">
        <v>171</v>
      </c>
      <c r="AU424" s="17" t="s">
        <v>88</v>
      </c>
    </row>
    <row r="425" spans="2:65" s="12" customFormat="1" ht="11.25">
      <c r="B425" s="149"/>
      <c r="D425" s="150" t="s">
        <v>173</v>
      </c>
      <c r="E425" s="151" t="s">
        <v>34</v>
      </c>
      <c r="F425" s="152" t="s">
        <v>440</v>
      </c>
      <c r="H425" s="151" t="s">
        <v>34</v>
      </c>
      <c r="I425" s="153"/>
      <c r="L425" s="149"/>
      <c r="M425" s="154"/>
      <c r="T425" s="155"/>
      <c r="AT425" s="151" t="s">
        <v>173</v>
      </c>
      <c r="AU425" s="151" t="s">
        <v>88</v>
      </c>
      <c r="AV425" s="12" t="s">
        <v>23</v>
      </c>
      <c r="AW425" s="12" t="s">
        <v>39</v>
      </c>
      <c r="AX425" s="12" t="s">
        <v>80</v>
      </c>
      <c r="AY425" s="151" t="s">
        <v>163</v>
      </c>
    </row>
    <row r="426" spans="2:65" s="12" customFormat="1" ht="11.25">
      <c r="B426" s="149"/>
      <c r="D426" s="150" t="s">
        <v>173</v>
      </c>
      <c r="E426" s="151" t="s">
        <v>34</v>
      </c>
      <c r="F426" s="152" t="s">
        <v>1100</v>
      </c>
      <c r="H426" s="151" t="s">
        <v>34</v>
      </c>
      <c r="I426" s="153"/>
      <c r="L426" s="149"/>
      <c r="M426" s="154"/>
      <c r="T426" s="155"/>
      <c r="AT426" s="151" t="s">
        <v>173</v>
      </c>
      <c r="AU426" s="151" t="s">
        <v>88</v>
      </c>
      <c r="AV426" s="12" t="s">
        <v>23</v>
      </c>
      <c r="AW426" s="12" t="s">
        <v>39</v>
      </c>
      <c r="AX426" s="12" t="s">
        <v>80</v>
      </c>
      <c r="AY426" s="151" t="s">
        <v>163</v>
      </c>
    </row>
    <row r="427" spans="2:65" s="13" customFormat="1" ht="11.25">
      <c r="B427" s="156"/>
      <c r="D427" s="150" t="s">
        <v>173</v>
      </c>
      <c r="E427" s="157" t="s">
        <v>34</v>
      </c>
      <c r="F427" s="158" t="s">
        <v>23</v>
      </c>
      <c r="H427" s="159">
        <v>1</v>
      </c>
      <c r="I427" s="160"/>
      <c r="L427" s="156"/>
      <c r="M427" s="161"/>
      <c r="T427" s="162"/>
      <c r="AT427" s="157" t="s">
        <v>173</v>
      </c>
      <c r="AU427" s="157" t="s">
        <v>88</v>
      </c>
      <c r="AV427" s="13" t="s">
        <v>88</v>
      </c>
      <c r="AW427" s="13" t="s">
        <v>39</v>
      </c>
      <c r="AX427" s="13" t="s">
        <v>23</v>
      </c>
      <c r="AY427" s="157" t="s">
        <v>163</v>
      </c>
    </row>
    <row r="428" spans="2:65" s="1" customFormat="1" ht="16.5" customHeight="1">
      <c r="B428" s="33"/>
      <c r="C428" s="170" t="s">
        <v>566</v>
      </c>
      <c r="D428" s="170" t="s">
        <v>309</v>
      </c>
      <c r="E428" s="171" t="s">
        <v>1101</v>
      </c>
      <c r="F428" s="172" t="s">
        <v>1102</v>
      </c>
      <c r="G428" s="173" t="s">
        <v>437</v>
      </c>
      <c r="H428" s="174">
        <v>1</v>
      </c>
      <c r="I428" s="175"/>
      <c r="J428" s="176">
        <f>ROUND(I428*H428,2)</f>
        <v>0</v>
      </c>
      <c r="K428" s="172" t="s">
        <v>169</v>
      </c>
      <c r="L428" s="177"/>
      <c r="M428" s="178" t="s">
        <v>34</v>
      </c>
      <c r="N428" s="179" t="s">
        <v>51</v>
      </c>
      <c r="P428" s="141">
        <f>O428*H428</f>
        <v>0</v>
      </c>
      <c r="Q428" s="141">
        <v>0.50600000000000001</v>
      </c>
      <c r="R428" s="141">
        <f>Q428*H428</f>
        <v>0.50600000000000001</v>
      </c>
      <c r="S428" s="141">
        <v>0</v>
      </c>
      <c r="T428" s="142">
        <f>S428*H428</f>
        <v>0</v>
      </c>
      <c r="AR428" s="143" t="s">
        <v>248</v>
      </c>
      <c r="AT428" s="143" t="s">
        <v>309</v>
      </c>
      <c r="AU428" s="143" t="s">
        <v>88</v>
      </c>
      <c r="AY428" s="17" t="s">
        <v>163</v>
      </c>
      <c r="BE428" s="144">
        <f>IF(N428="základní",J428,0)</f>
        <v>0</v>
      </c>
      <c r="BF428" s="144">
        <f>IF(N428="snížená",J428,0)</f>
        <v>0</v>
      </c>
      <c r="BG428" s="144">
        <f>IF(N428="zákl. přenesená",J428,0)</f>
        <v>0</v>
      </c>
      <c r="BH428" s="144">
        <f>IF(N428="sníž. přenesená",J428,0)</f>
        <v>0</v>
      </c>
      <c r="BI428" s="144">
        <f>IF(N428="nulová",J428,0)</f>
        <v>0</v>
      </c>
      <c r="BJ428" s="17" t="s">
        <v>23</v>
      </c>
      <c r="BK428" s="144">
        <f>ROUND(I428*H428,2)</f>
        <v>0</v>
      </c>
      <c r="BL428" s="17" t="s">
        <v>106</v>
      </c>
      <c r="BM428" s="143" t="s">
        <v>1103</v>
      </c>
    </row>
    <row r="429" spans="2:65" s="12" customFormat="1" ht="11.25">
      <c r="B429" s="149"/>
      <c r="D429" s="150" t="s">
        <v>173</v>
      </c>
      <c r="E429" s="151" t="s">
        <v>34</v>
      </c>
      <c r="F429" s="152" t="s">
        <v>446</v>
      </c>
      <c r="H429" s="151" t="s">
        <v>34</v>
      </c>
      <c r="I429" s="153"/>
      <c r="L429" s="149"/>
      <c r="M429" s="154"/>
      <c r="T429" s="155"/>
      <c r="AT429" s="151" t="s">
        <v>173</v>
      </c>
      <c r="AU429" s="151" t="s">
        <v>88</v>
      </c>
      <c r="AV429" s="12" t="s">
        <v>23</v>
      </c>
      <c r="AW429" s="12" t="s">
        <v>39</v>
      </c>
      <c r="AX429" s="12" t="s">
        <v>80</v>
      </c>
      <c r="AY429" s="151" t="s">
        <v>163</v>
      </c>
    </row>
    <row r="430" spans="2:65" s="13" customFormat="1" ht="11.25">
      <c r="B430" s="156"/>
      <c r="D430" s="150" t="s">
        <v>173</v>
      </c>
      <c r="E430" s="157" t="s">
        <v>34</v>
      </c>
      <c r="F430" s="158" t="s">
        <v>23</v>
      </c>
      <c r="H430" s="159">
        <v>1</v>
      </c>
      <c r="I430" s="160"/>
      <c r="L430" s="156"/>
      <c r="M430" s="161"/>
      <c r="T430" s="162"/>
      <c r="AT430" s="157" t="s">
        <v>173</v>
      </c>
      <c r="AU430" s="157" t="s">
        <v>88</v>
      </c>
      <c r="AV430" s="13" t="s">
        <v>88</v>
      </c>
      <c r="AW430" s="13" t="s">
        <v>39</v>
      </c>
      <c r="AX430" s="13" t="s">
        <v>23</v>
      </c>
      <c r="AY430" s="157" t="s">
        <v>163</v>
      </c>
    </row>
    <row r="431" spans="2:65" s="1" customFormat="1" ht="16.5" customHeight="1">
      <c r="B431" s="33"/>
      <c r="C431" s="132" t="s">
        <v>571</v>
      </c>
      <c r="D431" s="132" t="s">
        <v>165</v>
      </c>
      <c r="E431" s="133" t="s">
        <v>1104</v>
      </c>
      <c r="F431" s="134" t="s">
        <v>1105</v>
      </c>
      <c r="G431" s="135" t="s">
        <v>437</v>
      </c>
      <c r="H431" s="136">
        <v>1</v>
      </c>
      <c r="I431" s="137"/>
      <c r="J431" s="138">
        <f>ROUND(I431*H431,2)</f>
        <v>0</v>
      </c>
      <c r="K431" s="134" t="s">
        <v>169</v>
      </c>
      <c r="L431" s="33"/>
      <c r="M431" s="139" t="s">
        <v>34</v>
      </c>
      <c r="N431" s="140" t="s">
        <v>51</v>
      </c>
      <c r="P431" s="141">
        <f>O431*H431</f>
        <v>0</v>
      </c>
      <c r="Q431" s="141">
        <v>1.248E-2</v>
      </c>
      <c r="R431" s="141">
        <f>Q431*H431</f>
        <v>1.248E-2</v>
      </c>
      <c r="S431" s="141">
        <v>0</v>
      </c>
      <c r="T431" s="142">
        <f>S431*H431</f>
        <v>0</v>
      </c>
      <c r="AR431" s="143" t="s">
        <v>106</v>
      </c>
      <c r="AT431" s="143" t="s">
        <v>165</v>
      </c>
      <c r="AU431" s="143" t="s">
        <v>88</v>
      </c>
      <c r="AY431" s="17" t="s">
        <v>163</v>
      </c>
      <c r="BE431" s="144">
        <f>IF(N431="základní",J431,0)</f>
        <v>0</v>
      </c>
      <c r="BF431" s="144">
        <f>IF(N431="snížená",J431,0)</f>
        <v>0</v>
      </c>
      <c r="BG431" s="144">
        <f>IF(N431="zákl. přenesená",J431,0)</f>
        <v>0</v>
      </c>
      <c r="BH431" s="144">
        <f>IF(N431="sníž. přenesená",J431,0)</f>
        <v>0</v>
      </c>
      <c r="BI431" s="144">
        <f>IF(N431="nulová",J431,0)</f>
        <v>0</v>
      </c>
      <c r="BJ431" s="17" t="s">
        <v>23</v>
      </c>
      <c r="BK431" s="144">
        <f>ROUND(I431*H431,2)</f>
        <v>0</v>
      </c>
      <c r="BL431" s="17" t="s">
        <v>106</v>
      </c>
      <c r="BM431" s="143" t="s">
        <v>1106</v>
      </c>
    </row>
    <row r="432" spans="2:65" s="1" customFormat="1" ht="11.25">
      <c r="B432" s="33"/>
      <c r="D432" s="145" t="s">
        <v>171</v>
      </c>
      <c r="F432" s="146" t="s">
        <v>1107</v>
      </c>
      <c r="I432" s="147"/>
      <c r="L432" s="33"/>
      <c r="M432" s="148"/>
      <c r="T432" s="54"/>
      <c r="AT432" s="17" t="s">
        <v>171</v>
      </c>
      <c r="AU432" s="17" t="s">
        <v>88</v>
      </c>
    </row>
    <row r="433" spans="2:65" s="12" customFormat="1" ht="11.25">
      <c r="B433" s="149"/>
      <c r="D433" s="150" t="s">
        <v>173</v>
      </c>
      <c r="E433" s="151" t="s">
        <v>34</v>
      </c>
      <c r="F433" s="152" t="s">
        <v>440</v>
      </c>
      <c r="H433" s="151" t="s">
        <v>34</v>
      </c>
      <c r="I433" s="153"/>
      <c r="L433" s="149"/>
      <c r="M433" s="154"/>
      <c r="T433" s="155"/>
      <c r="AT433" s="151" t="s">
        <v>173</v>
      </c>
      <c r="AU433" s="151" t="s">
        <v>88</v>
      </c>
      <c r="AV433" s="12" t="s">
        <v>23</v>
      </c>
      <c r="AW433" s="12" t="s">
        <v>39</v>
      </c>
      <c r="AX433" s="12" t="s">
        <v>80</v>
      </c>
      <c r="AY433" s="151" t="s">
        <v>163</v>
      </c>
    </row>
    <row r="434" spans="2:65" s="13" customFormat="1" ht="11.25">
      <c r="B434" s="156"/>
      <c r="D434" s="150" t="s">
        <v>173</v>
      </c>
      <c r="E434" s="157" t="s">
        <v>34</v>
      </c>
      <c r="F434" s="158" t="s">
        <v>23</v>
      </c>
      <c r="H434" s="159">
        <v>1</v>
      </c>
      <c r="I434" s="160"/>
      <c r="L434" s="156"/>
      <c r="M434" s="161"/>
      <c r="T434" s="162"/>
      <c r="AT434" s="157" t="s">
        <v>173</v>
      </c>
      <c r="AU434" s="157" t="s">
        <v>88</v>
      </c>
      <c r="AV434" s="13" t="s">
        <v>88</v>
      </c>
      <c r="AW434" s="13" t="s">
        <v>39</v>
      </c>
      <c r="AX434" s="13" t="s">
        <v>23</v>
      </c>
      <c r="AY434" s="157" t="s">
        <v>163</v>
      </c>
    </row>
    <row r="435" spans="2:65" s="1" customFormat="1" ht="16.5" customHeight="1">
      <c r="B435" s="33"/>
      <c r="C435" s="170" t="s">
        <v>488</v>
      </c>
      <c r="D435" s="170" t="s">
        <v>309</v>
      </c>
      <c r="E435" s="171" t="s">
        <v>1108</v>
      </c>
      <c r="F435" s="172" t="s">
        <v>1109</v>
      </c>
      <c r="G435" s="173" t="s">
        <v>437</v>
      </c>
      <c r="H435" s="174">
        <v>1</v>
      </c>
      <c r="I435" s="175"/>
      <c r="J435" s="176">
        <f>ROUND(I435*H435,2)</f>
        <v>0</v>
      </c>
      <c r="K435" s="172" t="s">
        <v>169</v>
      </c>
      <c r="L435" s="177"/>
      <c r="M435" s="178" t="s">
        <v>34</v>
      </c>
      <c r="N435" s="179" t="s">
        <v>51</v>
      </c>
      <c r="P435" s="141">
        <f>O435*H435</f>
        <v>0</v>
      </c>
      <c r="Q435" s="141">
        <v>0.39600000000000002</v>
      </c>
      <c r="R435" s="141">
        <f>Q435*H435</f>
        <v>0.39600000000000002</v>
      </c>
      <c r="S435" s="141">
        <v>0</v>
      </c>
      <c r="T435" s="142">
        <f>S435*H435</f>
        <v>0</v>
      </c>
      <c r="AR435" s="143" t="s">
        <v>248</v>
      </c>
      <c r="AT435" s="143" t="s">
        <v>309</v>
      </c>
      <c r="AU435" s="143" t="s">
        <v>88</v>
      </c>
      <c r="AY435" s="17" t="s">
        <v>163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7" t="s">
        <v>23</v>
      </c>
      <c r="BK435" s="144">
        <f>ROUND(I435*H435,2)</f>
        <v>0</v>
      </c>
      <c r="BL435" s="17" t="s">
        <v>106</v>
      </c>
      <c r="BM435" s="143" t="s">
        <v>1110</v>
      </c>
    </row>
    <row r="436" spans="2:65" s="12" customFormat="1" ht="11.25">
      <c r="B436" s="149"/>
      <c r="D436" s="150" t="s">
        <v>173</v>
      </c>
      <c r="E436" s="151" t="s">
        <v>34</v>
      </c>
      <c r="F436" s="152" t="s">
        <v>446</v>
      </c>
      <c r="H436" s="151" t="s">
        <v>34</v>
      </c>
      <c r="I436" s="153"/>
      <c r="L436" s="149"/>
      <c r="M436" s="154"/>
      <c r="T436" s="155"/>
      <c r="AT436" s="151" t="s">
        <v>173</v>
      </c>
      <c r="AU436" s="151" t="s">
        <v>88</v>
      </c>
      <c r="AV436" s="12" t="s">
        <v>23</v>
      </c>
      <c r="AW436" s="12" t="s">
        <v>39</v>
      </c>
      <c r="AX436" s="12" t="s">
        <v>80</v>
      </c>
      <c r="AY436" s="151" t="s">
        <v>163</v>
      </c>
    </row>
    <row r="437" spans="2:65" s="13" customFormat="1" ht="11.25">
      <c r="B437" s="156"/>
      <c r="D437" s="150" t="s">
        <v>173</v>
      </c>
      <c r="E437" s="157" t="s">
        <v>34</v>
      </c>
      <c r="F437" s="158" t="s">
        <v>23</v>
      </c>
      <c r="H437" s="159">
        <v>1</v>
      </c>
      <c r="I437" s="160"/>
      <c r="L437" s="156"/>
      <c r="M437" s="161"/>
      <c r="T437" s="162"/>
      <c r="AT437" s="157" t="s">
        <v>173</v>
      </c>
      <c r="AU437" s="157" t="s">
        <v>88</v>
      </c>
      <c r="AV437" s="13" t="s">
        <v>88</v>
      </c>
      <c r="AW437" s="13" t="s">
        <v>39</v>
      </c>
      <c r="AX437" s="13" t="s">
        <v>23</v>
      </c>
      <c r="AY437" s="157" t="s">
        <v>163</v>
      </c>
    </row>
    <row r="438" spans="2:65" s="1" customFormat="1" ht="16.5" customHeight="1">
      <c r="B438" s="33"/>
      <c r="C438" s="132" t="s">
        <v>533</v>
      </c>
      <c r="D438" s="132" t="s">
        <v>165</v>
      </c>
      <c r="E438" s="133" t="s">
        <v>1111</v>
      </c>
      <c r="F438" s="134" t="s">
        <v>1112</v>
      </c>
      <c r="G438" s="135" t="s">
        <v>437</v>
      </c>
      <c r="H438" s="136">
        <v>1</v>
      </c>
      <c r="I438" s="137"/>
      <c r="J438" s="138">
        <f>ROUND(I438*H438,2)</f>
        <v>0</v>
      </c>
      <c r="K438" s="134" t="s">
        <v>169</v>
      </c>
      <c r="L438" s="33"/>
      <c r="M438" s="139" t="s">
        <v>34</v>
      </c>
      <c r="N438" s="140" t="s">
        <v>51</v>
      </c>
      <c r="P438" s="141">
        <f>O438*H438</f>
        <v>0</v>
      </c>
      <c r="Q438" s="141">
        <v>2.8539999999999999E-2</v>
      </c>
      <c r="R438" s="141">
        <f>Q438*H438</f>
        <v>2.8539999999999999E-2</v>
      </c>
      <c r="S438" s="141">
        <v>0</v>
      </c>
      <c r="T438" s="142">
        <f>S438*H438</f>
        <v>0</v>
      </c>
      <c r="AR438" s="143" t="s">
        <v>106</v>
      </c>
      <c r="AT438" s="143" t="s">
        <v>165</v>
      </c>
      <c r="AU438" s="143" t="s">
        <v>88</v>
      </c>
      <c r="AY438" s="17" t="s">
        <v>163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7" t="s">
        <v>23</v>
      </c>
      <c r="BK438" s="144">
        <f>ROUND(I438*H438,2)</f>
        <v>0</v>
      </c>
      <c r="BL438" s="17" t="s">
        <v>106</v>
      </c>
      <c r="BM438" s="143" t="s">
        <v>1113</v>
      </c>
    </row>
    <row r="439" spans="2:65" s="1" customFormat="1" ht="11.25">
      <c r="B439" s="33"/>
      <c r="D439" s="145" t="s">
        <v>171</v>
      </c>
      <c r="F439" s="146" t="s">
        <v>1114</v>
      </c>
      <c r="I439" s="147"/>
      <c r="L439" s="33"/>
      <c r="M439" s="148"/>
      <c r="T439" s="54"/>
      <c r="AT439" s="17" t="s">
        <v>171</v>
      </c>
      <c r="AU439" s="17" t="s">
        <v>88</v>
      </c>
    </row>
    <row r="440" spans="2:65" s="12" customFormat="1" ht="11.25">
      <c r="B440" s="149"/>
      <c r="D440" s="150" t="s">
        <v>173</v>
      </c>
      <c r="E440" s="151" t="s">
        <v>34</v>
      </c>
      <c r="F440" s="152" t="s">
        <v>440</v>
      </c>
      <c r="H440" s="151" t="s">
        <v>34</v>
      </c>
      <c r="I440" s="153"/>
      <c r="L440" s="149"/>
      <c r="M440" s="154"/>
      <c r="T440" s="155"/>
      <c r="AT440" s="151" t="s">
        <v>173</v>
      </c>
      <c r="AU440" s="151" t="s">
        <v>88</v>
      </c>
      <c r="AV440" s="12" t="s">
        <v>23</v>
      </c>
      <c r="AW440" s="12" t="s">
        <v>39</v>
      </c>
      <c r="AX440" s="12" t="s">
        <v>80</v>
      </c>
      <c r="AY440" s="151" t="s">
        <v>163</v>
      </c>
    </row>
    <row r="441" spans="2:65" s="13" customFormat="1" ht="11.25">
      <c r="B441" s="156"/>
      <c r="D441" s="150" t="s">
        <v>173</v>
      </c>
      <c r="E441" s="157" t="s">
        <v>34</v>
      </c>
      <c r="F441" s="158" t="s">
        <v>23</v>
      </c>
      <c r="H441" s="159">
        <v>1</v>
      </c>
      <c r="I441" s="160"/>
      <c r="L441" s="156"/>
      <c r="M441" s="161"/>
      <c r="T441" s="162"/>
      <c r="AT441" s="157" t="s">
        <v>173</v>
      </c>
      <c r="AU441" s="157" t="s">
        <v>88</v>
      </c>
      <c r="AV441" s="13" t="s">
        <v>88</v>
      </c>
      <c r="AW441" s="13" t="s">
        <v>39</v>
      </c>
      <c r="AX441" s="13" t="s">
        <v>23</v>
      </c>
      <c r="AY441" s="157" t="s">
        <v>163</v>
      </c>
    </row>
    <row r="442" spans="2:65" s="1" customFormat="1" ht="16.5" customHeight="1">
      <c r="B442" s="33"/>
      <c r="C442" s="170" t="s">
        <v>587</v>
      </c>
      <c r="D442" s="170" t="s">
        <v>309</v>
      </c>
      <c r="E442" s="171" t="s">
        <v>1115</v>
      </c>
      <c r="F442" s="172" t="s">
        <v>1116</v>
      </c>
      <c r="G442" s="173" t="s">
        <v>437</v>
      </c>
      <c r="H442" s="174">
        <v>1</v>
      </c>
      <c r="I442" s="175"/>
      <c r="J442" s="176">
        <f>ROUND(I442*H442,2)</f>
        <v>0</v>
      </c>
      <c r="K442" s="172" t="s">
        <v>169</v>
      </c>
      <c r="L442" s="177"/>
      <c r="M442" s="178" t="s">
        <v>34</v>
      </c>
      <c r="N442" s="179" t="s">
        <v>51</v>
      </c>
      <c r="P442" s="141">
        <f>O442*H442</f>
        <v>0</v>
      </c>
      <c r="Q442" s="141">
        <v>1.2290000000000001</v>
      </c>
      <c r="R442" s="141">
        <f>Q442*H442</f>
        <v>1.2290000000000001</v>
      </c>
      <c r="S442" s="141">
        <v>0</v>
      </c>
      <c r="T442" s="142">
        <f>S442*H442</f>
        <v>0</v>
      </c>
      <c r="AR442" s="143" t="s">
        <v>248</v>
      </c>
      <c r="AT442" s="143" t="s">
        <v>309</v>
      </c>
      <c r="AU442" s="143" t="s">
        <v>88</v>
      </c>
      <c r="AY442" s="17" t="s">
        <v>163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7" t="s">
        <v>23</v>
      </c>
      <c r="BK442" s="144">
        <f>ROUND(I442*H442,2)</f>
        <v>0</v>
      </c>
      <c r="BL442" s="17" t="s">
        <v>106</v>
      </c>
      <c r="BM442" s="143" t="s">
        <v>1117</v>
      </c>
    </row>
    <row r="443" spans="2:65" s="12" customFormat="1" ht="11.25">
      <c r="B443" s="149"/>
      <c r="D443" s="150" t="s">
        <v>173</v>
      </c>
      <c r="E443" s="151" t="s">
        <v>34</v>
      </c>
      <c r="F443" s="152" t="s">
        <v>446</v>
      </c>
      <c r="H443" s="151" t="s">
        <v>34</v>
      </c>
      <c r="I443" s="153"/>
      <c r="L443" s="149"/>
      <c r="M443" s="154"/>
      <c r="T443" s="155"/>
      <c r="AT443" s="151" t="s">
        <v>173</v>
      </c>
      <c r="AU443" s="151" t="s">
        <v>88</v>
      </c>
      <c r="AV443" s="12" t="s">
        <v>23</v>
      </c>
      <c r="AW443" s="12" t="s">
        <v>39</v>
      </c>
      <c r="AX443" s="12" t="s">
        <v>80</v>
      </c>
      <c r="AY443" s="151" t="s">
        <v>163</v>
      </c>
    </row>
    <row r="444" spans="2:65" s="13" customFormat="1" ht="11.25">
      <c r="B444" s="156"/>
      <c r="D444" s="150" t="s">
        <v>173</v>
      </c>
      <c r="E444" s="157" t="s">
        <v>34</v>
      </c>
      <c r="F444" s="158" t="s">
        <v>23</v>
      </c>
      <c r="H444" s="159">
        <v>1</v>
      </c>
      <c r="I444" s="160"/>
      <c r="L444" s="156"/>
      <c r="M444" s="161"/>
      <c r="T444" s="162"/>
      <c r="AT444" s="157" t="s">
        <v>173</v>
      </c>
      <c r="AU444" s="157" t="s">
        <v>88</v>
      </c>
      <c r="AV444" s="13" t="s">
        <v>88</v>
      </c>
      <c r="AW444" s="13" t="s">
        <v>39</v>
      </c>
      <c r="AX444" s="13" t="s">
        <v>23</v>
      </c>
      <c r="AY444" s="157" t="s">
        <v>163</v>
      </c>
    </row>
    <row r="445" spans="2:65" s="1" customFormat="1" ht="16.5" customHeight="1">
      <c r="B445" s="33"/>
      <c r="C445" s="170" t="s">
        <v>548</v>
      </c>
      <c r="D445" s="170" t="s">
        <v>309</v>
      </c>
      <c r="E445" s="171" t="s">
        <v>1118</v>
      </c>
      <c r="F445" s="172" t="s">
        <v>1119</v>
      </c>
      <c r="G445" s="173" t="s">
        <v>437</v>
      </c>
      <c r="H445" s="174">
        <v>3</v>
      </c>
      <c r="I445" s="175"/>
      <c r="J445" s="176">
        <f>ROUND(I445*H445,2)</f>
        <v>0</v>
      </c>
      <c r="K445" s="172" t="s">
        <v>169</v>
      </c>
      <c r="L445" s="177"/>
      <c r="M445" s="178" t="s">
        <v>34</v>
      </c>
      <c r="N445" s="179" t="s">
        <v>51</v>
      </c>
      <c r="P445" s="141">
        <f>O445*H445</f>
        <v>0</v>
      </c>
      <c r="Q445" s="141">
        <v>2E-3</v>
      </c>
      <c r="R445" s="141">
        <f>Q445*H445</f>
        <v>6.0000000000000001E-3</v>
      </c>
      <c r="S445" s="141">
        <v>0</v>
      </c>
      <c r="T445" s="142">
        <f>S445*H445</f>
        <v>0</v>
      </c>
      <c r="AR445" s="143" t="s">
        <v>248</v>
      </c>
      <c r="AT445" s="143" t="s">
        <v>309</v>
      </c>
      <c r="AU445" s="143" t="s">
        <v>88</v>
      </c>
      <c r="AY445" s="17" t="s">
        <v>163</v>
      </c>
      <c r="BE445" s="144">
        <f>IF(N445="základní",J445,0)</f>
        <v>0</v>
      </c>
      <c r="BF445" s="144">
        <f>IF(N445="snížená",J445,0)</f>
        <v>0</v>
      </c>
      <c r="BG445" s="144">
        <f>IF(N445="zákl. přenesená",J445,0)</f>
        <v>0</v>
      </c>
      <c r="BH445" s="144">
        <f>IF(N445="sníž. přenesená",J445,0)</f>
        <v>0</v>
      </c>
      <c r="BI445" s="144">
        <f>IF(N445="nulová",J445,0)</f>
        <v>0</v>
      </c>
      <c r="BJ445" s="17" t="s">
        <v>23</v>
      </c>
      <c r="BK445" s="144">
        <f>ROUND(I445*H445,2)</f>
        <v>0</v>
      </c>
      <c r="BL445" s="17" t="s">
        <v>106</v>
      </c>
      <c r="BM445" s="143" t="s">
        <v>1120</v>
      </c>
    </row>
    <row r="446" spans="2:65" s="12" customFormat="1" ht="11.25">
      <c r="B446" s="149"/>
      <c r="D446" s="150" t="s">
        <v>173</v>
      </c>
      <c r="E446" s="151" t="s">
        <v>34</v>
      </c>
      <c r="F446" s="152" t="s">
        <v>446</v>
      </c>
      <c r="H446" s="151" t="s">
        <v>34</v>
      </c>
      <c r="I446" s="153"/>
      <c r="L446" s="149"/>
      <c r="M446" s="154"/>
      <c r="T446" s="155"/>
      <c r="AT446" s="151" t="s">
        <v>173</v>
      </c>
      <c r="AU446" s="151" t="s">
        <v>88</v>
      </c>
      <c r="AV446" s="12" t="s">
        <v>23</v>
      </c>
      <c r="AW446" s="12" t="s">
        <v>39</v>
      </c>
      <c r="AX446" s="12" t="s">
        <v>80</v>
      </c>
      <c r="AY446" s="151" t="s">
        <v>163</v>
      </c>
    </row>
    <row r="447" spans="2:65" s="13" customFormat="1" ht="11.25">
      <c r="B447" s="156"/>
      <c r="D447" s="150" t="s">
        <v>173</v>
      </c>
      <c r="E447" s="157" t="s">
        <v>34</v>
      </c>
      <c r="F447" s="158" t="s">
        <v>96</v>
      </c>
      <c r="H447" s="159">
        <v>3</v>
      </c>
      <c r="I447" s="160"/>
      <c r="L447" s="156"/>
      <c r="M447" s="161"/>
      <c r="T447" s="162"/>
      <c r="AT447" s="157" t="s">
        <v>173</v>
      </c>
      <c r="AU447" s="157" t="s">
        <v>88</v>
      </c>
      <c r="AV447" s="13" t="s">
        <v>88</v>
      </c>
      <c r="AW447" s="13" t="s">
        <v>39</v>
      </c>
      <c r="AX447" s="13" t="s">
        <v>23</v>
      </c>
      <c r="AY447" s="157" t="s">
        <v>163</v>
      </c>
    </row>
    <row r="448" spans="2:65" s="1" customFormat="1" ht="16.5" customHeight="1">
      <c r="B448" s="33"/>
      <c r="C448" s="132" t="s">
        <v>600</v>
      </c>
      <c r="D448" s="132" t="s">
        <v>165</v>
      </c>
      <c r="E448" s="133" t="s">
        <v>1121</v>
      </c>
      <c r="F448" s="134" t="s">
        <v>1122</v>
      </c>
      <c r="G448" s="135" t="s">
        <v>437</v>
      </c>
      <c r="H448" s="136">
        <v>1</v>
      </c>
      <c r="I448" s="137"/>
      <c r="J448" s="138">
        <f>ROUND(I448*H448,2)</f>
        <v>0</v>
      </c>
      <c r="K448" s="134" t="s">
        <v>169</v>
      </c>
      <c r="L448" s="33"/>
      <c r="M448" s="139" t="s">
        <v>34</v>
      </c>
      <c r="N448" s="140" t="s">
        <v>51</v>
      </c>
      <c r="P448" s="141">
        <f>O448*H448</f>
        <v>0</v>
      </c>
      <c r="Q448" s="141">
        <v>0.21734000000000001</v>
      </c>
      <c r="R448" s="141">
        <f>Q448*H448</f>
        <v>0.21734000000000001</v>
      </c>
      <c r="S448" s="141">
        <v>0</v>
      </c>
      <c r="T448" s="142">
        <f>S448*H448</f>
        <v>0</v>
      </c>
      <c r="AR448" s="143" t="s">
        <v>106</v>
      </c>
      <c r="AT448" s="143" t="s">
        <v>165</v>
      </c>
      <c r="AU448" s="143" t="s">
        <v>88</v>
      </c>
      <c r="AY448" s="17" t="s">
        <v>163</v>
      </c>
      <c r="BE448" s="144">
        <f>IF(N448="základní",J448,0)</f>
        <v>0</v>
      </c>
      <c r="BF448" s="144">
        <f>IF(N448="snížená",J448,0)</f>
        <v>0</v>
      </c>
      <c r="BG448" s="144">
        <f>IF(N448="zákl. přenesená",J448,0)</f>
        <v>0</v>
      </c>
      <c r="BH448" s="144">
        <f>IF(N448="sníž. přenesená",J448,0)</f>
        <v>0</v>
      </c>
      <c r="BI448" s="144">
        <f>IF(N448="nulová",J448,0)</f>
        <v>0</v>
      </c>
      <c r="BJ448" s="17" t="s">
        <v>23</v>
      </c>
      <c r="BK448" s="144">
        <f>ROUND(I448*H448,2)</f>
        <v>0</v>
      </c>
      <c r="BL448" s="17" t="s">
        <v>106</v>
      </c>
      <c r="BM448" s="143" t="s">
        <v>1123</v>
      </c>
    </row>
    <row r="449" spans="2:65" s="1" customFormat="1" ht="11.25">
      <c r="B449" s="33"/>
      <c r="D449" s="145" t="s">
        <v>171</v>
      </c>
      <c r="F449" s="146" t="s">
        <v>1124</v>
      </c>
      <c r="I449" s="147"/>
      <c r="L449" s="33"/>
      <c r="M449" s="148"/>
      <c r="T449" s="54"/>
      <c r="AT449" s="17" t="s">
        <v>171</v>
      </c>
      <c r="AU449" s="17" t="s">
        <v>88</v>
      </c>
    </row>
    <row r="450" spans="2:65" s="12" customFormat="1" ht="11.25">
      <c r="B450" s="149"/>
      <c r="D450" s="150" t="s">
        <v>173</v>
      </c>
      <c r="E450" s="151" t="s">
        <v>34</v>
      </c>
      <c r="F450" s="152" t="s">
        <v>440</v>
      </c>
      <c r="H450" s="151" t="s">
        <v>34</v>
      </c>
      <c r="I450" s="153"/>
      <c r="L450" s="149"/>
      <c r="M450" s="154"/>
      <c r="T450" s="155"/>
      <c r="AT450" s="151" t="s">
        <v>173</v>
      </c>
      <c r="AU450" s="151" t="s">
        <v>88</v>
      </c>
      <c r="AV450" s="12" t="s">
        <v>23</v>
      </c>
      <c r="AW450" s="12" t="s">
        <v>39</v>
      </c>
      <c r="AX450" s="12" t="s">
        <v>80</v>
      </c>
      <c r="AY450" s="151" t="s">
        <v>163</v>
      </c>
    </row>
    <row r="451" spans="2:65" s="13" customFormat="1" ht="11.25">
      <c r="B451" s="156"/>
      <c r="D451" s="150" t="s">
        <v>173</v>
      </c>
      <c r="E451" s="157" t="s">
        <v>34</v>
      </c>
      <c r="F451" s="158" t="s">
        <v>23</v>
      </c>
      <c r="H451" s="159">
        <v>1</v>
      </c>
      <c r="I451" s="160"/>
      <c r="L451" s="156"/>
      <c r="M451" s="161"/>
      <c r="T451" s="162"/>
      <c r="AT451" s="157" t="s">
        <v>173</v>
      </c>
      <c r="AU451" s="157" t="s">
        <v>88</v>
      </c>
      <c r="AV451" s="13" t="s">
        <v>88</v>
      </c>
      <c r="AW451" s="13" t="s">
        <v>39</v>
      </c>
      <c r="AX451" s="13" t="s">
        <v>23</v>
      </c>
      <c r="AY451" s="157" t="s">
        <v>163</v>
      </c>
    </row>
    <row r="452" spans="2:65" s="1" customFormat="1" ht="16.5" customHeight="1">
      <c r="B452" s="33"/>
      <c r="C452" s="170" t="s">
        <v>606</v>
      </c>
      <c r="D452" s="170" t="s">
        <v>309</v>
      </c>
      <c r="E452" s="171" t="s">
        <v>1125</v>
      </c>
      <c r="F452" s="172" t="s">
        <v>1126</v>
      </c>
      <c r="G452" s="173" t="s">
        <v>437</v>
      </c>
      <c r="H452" s="174">
        <v>1</v>
      </c>
      <c r="I452" s="175"/>
      <c r="J452" s="176">
        <f>ROUND(I452*H452,2)</f>
        <v>0</v>
      </c>
      <c r="K452" s="172" t="s">
        <v>169</v>
      </c>
      <c r="L452" s="177"/>
      <c r="M452" s="178" t="s">
        <v>34</v>
      </c>
      <c r="N452" s="179" t="s">
        <v>51</v>
      </c>
      <c r="P452" s="141">
        <f>O452*H452</f>
        <v>0</v>
      </c>
      <c r="Q452" s="141">
        <v>0.08</v>
      </c>
      <c r="R452" s="141">
        <f>Q452*H452</f>
        <v>0.08</v>
      </c>
      <c r="S452" s="141">
        <v>0</v>
      </c>
      <c r="T452" s="142">
        <f>S452*H452</f>
        <v>0</v>
      </c>
      <c r="AR452" s="143" t="s">
        <v>248</v>
      </c>
      <c r="AT452" s="143" t="s">
        <v>309</v>
      </c>
      <c r="AU452" s="143" t="s">
        <v>88</v>
      </c>
      <c r="AY452" s="17" t="s">
        <v>163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7" t="s">
        <v>23</v>
      </c>
      <c r="BK452" s="144">
        <f>ROUND(I452*H452,2)</f>
        <v>0</v>
      </c>
      <c r="BL452" s="17" t="s">
        <v>106</v>
      </c>
      <c r="BM452" s="143" t="s">
        <v>1127</v>
      </c>
    </row>
    <row r="453" spans="2:65" s="12" customFormat="1" ht="11.25">
      <c r="B453" s="149"/>
      <c r="D453" s="150" t="s">
        <v>173</v>
      </c>
      <c r="E453" s="151" t="s">
        <v>34</v>
      </c>
      <c r="F453" s="152" t="s">
        <v>446</v>
      </c>
      <c r="H453" s="151" t="s">
        <v>34</v>
      </c>
      <c r="I453" s="153"/>
      <c r="L453" s="149"/>
      <c r="M453" s="154"/>
      <c r="T453" s="155"/>
      <c r="AT453" s="151" t="s">
        <v>173</v>
      </c>
      <c r="AU453" s="151" t="s">
        <v>88</v>
      </c>
      <c r="AV453" s="12" t="s">
        <v>23</v>
      </c>
      <c r="AW453" s="12" t="s">
        <v>39</v>
      </c>
      <c r="AX453" s="12" t="s">
        <v>80</v>
      </c>
      <c r="AY453" s="151" t="s">
        <v>163</v>
      </c>
    </row>
    <row r="454" spans="2:65" s="13" customFormat="1" ht="11.25">
      <c r="B454" s="156"/>
      <c r="D454" s="150" t="s">
        <v>173</v>
      </c>
      <c r="E454" s="157" t="s">
        <v>34</v>
      </c>
      <c r="F454" s="158" t="s">
        <v>23</v>
      </c>
      <c r="H454" s="159">
        <v>1</v>
      </c>
      <c r="I454" s="160"/>
      <c r="L454" s="156"/>
      <c r="M454" s="161"/>
      <c r="T454" s="162"/>
      <c r="AT454" s="157" t="s">
        <v>173</v>
      </c>
      <c r="AU454" s="157" t="s">
        <v>88</v>
      </c>
      <c r="AV454" s="13" t="s">
        <v>88</v>
      </c>
      <c r="AW454" s="13" t="s">
        <v>39</v>
      </c>
      <c r="AX454" s="13" t="s">
        <v>23</v>
      </c>
      <c r="AY454" s="157" t="s">
        <v>163</v>
      </c>
    </row>
    <row r="455" spans="2:65" s="1" customFormat="1" ht="16.5" customHeight="1">
      <c r="B455" s="33"/>
      <c r="C455" s="132" t="s">
        <v>613</v>
      </c>
      <c r="D455" s="132" t="s">
        <v>165</v>
      </c>
      <c r="E455" s="133" t="s">
        <v>1128</v>
      </c>
      <c r="F455" s="134" t="s">
        <v>1129</v>
      </c>
      <c r="G455" s="135" t="s">
        <v>437</v>
      </c>
      <c r="H455" s="136">
        <v>2</v>
      </c>
      <c r="I455" s="137"/>
      <c r="J455" s="138">
        <f>ROUND(I455*H455,2)</f>
        <v>0</v>
      </c>
      <c r="K455" s="134" t="s">
        <v>169</v>
      </c>
      <c r="L455" s="33"/>
      <c r="M455" s="139" t="s">
        <v>34</v>
      </c>
      <c r="N455" s="140" t="s">
        <v>51</v>
      </c>
      <c r="P455" s="141">
        <f>O455*H455</f>
        <v>0</v>
      </c>
      <c r="Q455" s="141">
        <v>0.12422</v>
      </c>
      <c r="R455" s="141">
        <f>Q455*H455</f>
        <v>0.24843999999999999</v>
      </c>
      <c r="S455" s="141">
        <v>0</v>
      </c>
      <c r="T455" s="142">
        <f>S455*H455</f>
        <v>0</v>
      </c>
      <c r="AR455" s="143" t="s">
        <v>106</v>
      </c>
      <c r="AT455" s="143" t="s">
        <v>165</v>
      </c>
      <c r="AU455" s="143" t="s">
        <v>88</v>
      </c>
      <c r="AY455" s="17" t="s">
        <v>163</v>
      </c>
      <c r="BE455" s="144">
        <f>IF(N455="základní",J455,0)</f>
        <v>0</v>
      </c>
      <c r="BF455" s="144">
        <f>IF(N455="snížená",J455,0)</f>
        <v>0</v>
      </c>
      <c r="BG455" s="144">
        <f>IF(N455="zákl. přenesená",J455,0)</f>
        <v>0</v>
      </c>
      <c r="BH455" s="144">
        <f>IF(N455="sníž. přenesená",J455,0)</f>
        <v>0</v>
      </c>
      <c r="BI455" s="144">
        <f>IF(N455="nulová",J455,0)</f>
        <v>0</v>
      </c>
      <c r="BJ455" s="17" t="s">
        <v>23</v>
      </c>
      <c r="BK455" s="144">
        <f>ROUND(I455*H455,2)</f>
        <v>0</v>
      </c>
      <c r="BL455" s="17" t="s">
        <v>106</v>
      </c>
      <c r="BM455" s="143" t="s">
        <v>1130</v>
      </c>
    </row>
    <row r="456" spans="2:65" s="1" customFormat="1" ht="11.25">
      <c r="B456" s="33"/>
      <c r="D456" s="145" t="s">
        <v>171</v>
      </c>
      <c r="F456" s="146" t="s">
        <v>1131</v>
      </c>
      <c r="I456" s="147"/>
      <c r="L456" s="33"/>
      <c r="M456" s="148"/>
      <c r="T456" s="54"/>
      <c r="AT456" s="17" t="s">
        <v>171</v>
      </c>
      <c r="AU456" s="17" t="s">
        <v>88</v>
      </c>
    </row>
    <row r="457" spans="2:65" s="12" customFormat="1" ht="11.25">
      <c r="B457" s="149"/>
      <c r="D457" s="150" t="s">
        <v>173</v>
      </c>
      <c r="E457" s="151" t="s">
        <v>34</v>
      </c>
      <c r="F457" s="152" t="s">
        <v>368</v>
      </c>
      <c r="H457" s="151" t="s">
        <v>34</v>
      </c>
      <c r="I457" s="153"/>
      <c r="L457" s="149"/>
      <c r="M457" s="154"/>
      <c r="T457" s="155"/>
      <c r="AT457" s="151" t="s">
        <v>173</v>
      </c>
      <c r="AU457" s="151" t="s">
        <v>88</v>
      </c>
      <c r="AV457" s="12" t="s">
        <v>23</v>
      </c>
      <c r="AW457" s="12" t="s">
        <v>39</v>
      </c>
      <c r="AX457" s="12" t="s">
        <v>80</v>
      </c>
      <c r="AY457" s="151" t="s">
        <v>163</v>
      </c>
    </row>
    <row r="458" spans="2:65" s="13" customFormat="1" ht="11.25">
      <c r="B458" s="156"/>
      <c r="D458" s="150" t="s">
        <v>173</v>
      </c>
      <c r="E458" s="157" t="s">
        <v>34</v>
      </c>
      <c r="F458" s="158" t="s">
        <v>88</v>
      </c>
      <c r="H458" s="159">
        <v>2</v>
      </c>
      <c r="I458" s="160"/>
      <c r="L458" s="156"/>
      <c r="M458" s="161"/>
      <c r="T458" s="162"/>
      <c r="AT458" s="157" t="s">
        <v>173</v>
      </c>
      <c r="AU458" s="157" t="s">
        <v>88</v>
      </c>
      <c r="AV458" s="13" t="s">
        <v>88</v>
      </c>
      <c r="AW458" s="13" t="s">
        <v>39</v>
      </c>
      <c r="AX458" s="13" t="s">
        <v>23</v>
      </c>
      <c r="AY458" s="157" t="s">
        <v>163</v>
      </c>
    </row>
    <row r="459" spans="2:65" s="1" customFormat="1" ht="16.5" customHeight="1">
      <c r="B459" s="33"/>
      <c r="C459" s="170" t="s">
        <v>620</v>
      </c>
      <c r="D459" s="170" t="s">
        <v>309</v>
      </c>
      <c r="E459" s="171" t="s">
        <v>1132</v>
      </c>
      <c r="F459" s="172" t="s">
        <v>1133</v>
      </c>
      <c r="G459" s="173" t="s">
        <v>437</v>
      </c>
      <c r="H459" s="174">
        <v>2</v>
      </c>
      <c r="I459" s="175"/>
      <c r="J459" s="176">
        <f>ROUND(I459*H459,2)</f>
        <v>0</v>
      </c>
      <c r="K459" s="172" t="s">
        <v>169</v>
      </c>
      <c r="L459" s="177"/>
      <c r="M459" s="178" t="s">
        <v>34</v>
      </c>
      <c r="N459" s="179" t="s">
        <v>51</v>
      </c>
      <c r="P459" s="141">
        <f>O459*H459</f>
        <v>0</v>
      </c>
      <c r="Q459" s="141">
        <v>9.7000000000000003E-2</v>
      </c>
      <c r="R459" s="141">
        <f>Q459*H459</f>
        <v>0.19400000000000001</v>
      </c>
      <c r="S459" s="141">
        <v>0</v>
      </c>
      <c r="T459" s="142">
        <f>S459*H459</f>
        <v>0</v>
      </c>
      <c r="AR459" s="143" t="s">
        <v>248</v>
      </c>
      <c r="AT459" s="143" t="s">
        <v>309</v>
      </c>
      <c r="AU459" s="143" t="s">
        <v>88</v>
      </c>
      <c r="AY459" s="17" t="s">
        <v>163</v>
      </c>
      <c r="BE459" s="144">
        <f>IF(N459="základní",J459,0)</f>
        <v>0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7" t="s">
        <v>23</v>
      </c>
      <c r="BK459" s="144">
        <f>ROUND(I459*H459,2)</f>
        <v>0</v>
      </c>
      <c r="BL459" s="17" t="s">
        <v>106</v>
      </c>
      <c r="BM459" s="143" t="s">
        <v>1134</v>
      </c>
    </row>
    <row r="460" spans="2:65" s="12" customFormat="1" ht="11.25">
      <c r="B460" s="149"/>
      <c r="D460" s="150" t="s">
        <v>173</v>
      </c>
      <c r="E460" s="151" t="s">
        <v>34</v>
      </c>
      <c r="F460" s="152" t="s">
        <v>446</v>
      </c>
      <c r="H460" s="151" t="s">
        <v>34</v>
      </c>
      <c r="I460" s="153"/>
      <c r="L460" s="149"/>
      <c r="M460" s="154"/>
      <c r="T460" s="155"/>
      <c r="AT460" s="151" t="s">
        <v>173</v>
      </c>
      <c r="AU460" s="151" t="s">
        <v>88</v>
      </c>
      <c r="AV460" s="12" t="s">
        <v>23</v>
      </c>
      <c r="AW460" s="12" t="s">
        <v>39</v>
      </c>
      <c r="AX460" s="12" t="s">
        <v>80</v>
      </c>
      <c r="AY460" s="151" t="s">
        <v>163</v>
      </c>
    </row>
    <row r="461" spans="2:65" s="13" customFormat="1" ht="11.25">
      <c r="B461" s="156"/>
      <c r="D461" s="150" t="s">
        <v>173</v>
      </c>
      <c r="E461" s="157" t="s">
        <v>34</v>
      </c>
      <c r="F461" s="158" t="s">
        <v>88</v>
      </c>
      <c r="H461" s="159">
        <v>2</v>
      </c>
      <c r="I461" s="160"/>
      <c r="L461" s="156"/>
      <c r="M461" s="161"/>
      <c r="T461" s="162"/>
      <c r="AT461" s="157" t="s">
        <v>173</v>
      </c>
      <c r="AU461" s="157" t="s">
        <v>88</v>
      </c>
      <c r="AV461" s="13" t="s">
        <v>88</v>
      </c>
      <c r="AW461" s="13" t="s">
        <v>39</v>
      </c>
      <c r="AX461" s="13" t="s">
        <v>23</v>
      </c>
      <c r="AY461" s="157" t="s">
        <v>163</v>
      </c>
    </row>
    <row r="462" spans="2:65" s="1" customFormat="1" ht="16.5" customHeight="1">
      <c r="B462" s="33"/>
      <c r="C462" s="132" t="s">
        <v>627</v>
      </c>
      <c r="D462" s="132" t="s">
        <v>165</v>
      </c>
      <c r="E462" s="133" t="s">
        <v>1135</v>
      </c>
      <c r="F462" s="134" t="s">
        <v>1136</v>
      </c>
      <c r="G462" s="135" t="s">
        <v>437</v>
      </c>
      <c r="H462" s="136">
        <v>2</v>
      </c>
      <c r="I462" s="137"/>
      <c r="J462" s="138">
        <f>ROUND(I462*H462,2)</f>
        <v>0</v>
      </c>
      <c r="K462" s="134" t="s">
        <v>169</v>
      </c>
      <c r="L462" s="33"/>
      <c r="M462" s="139" t="s">
        <v>34</v>
      </c>
      <c r="N462" s="140" t="s">
        <v>51</v>
      </c>
      <c r="P462" s="141">
        <f>O462*H462</f>
        <v>0</v>
      </c>
      <c r="Q462" s="141">
        <v>2.972E-2</v>
      </c>
      <c r="R462" s="141">
        <f>Q462*H462</f>
        <v>5.944E-2</v>
      </c>
      <c r="S462" s="141">
        <v>0</v>
      </c>
      <c r="T462" s="142">
        <f>S462*H462</f>
        <v>0</v>
      </c>
      <c r="AR462" s="143" t="s">
        <v>106</v>
      </c>
      <c r="AT462" s="143" t="s">
        <v>165</v>
      </c>
      <c r="AU462" s="143" t="s">
        <v>88</v>
      </c>
      <c r="AY462" s="17" t="s">
        <v>163</v>
      </c>
      <c r="BE462" s="144">
        <f>IF(N462="základní",J462,0)</f>
        <v>0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7" t="s">
        <v>23</v>
      </c>
      <c r="BK462" s="144">
        <f>ROUND(I462*H462,2)</f>
        <v>0</v>
      </c>
      <c r="BL462" s="17" t="s">
        <v>106</v>
      </c>
      <c r="BM462" s="143" t="s">
        <v>1137</v>
      </c>
    </row>
    <row r="463" spans="2:65" s="1" customFormat="1" ht="11.25">
      <c r="B463" s="33"/>
      <c r="D463" s="145" t="s">
        <v>171</v>
      </c>
      <c r="F463" s="146" t="s">
        <v>1138</v>
      </c>
      <c r="I463" s="147"/>
      <c r="L463" s="33"/>
      <c r="M463" s="148"/>
      <c r="T463" s="54"/>
      <c r="AT463" s="17" t="s">
        <v>171</v>
      </c>
      <c r="AU463" s="17" t="s">
        <v>88</v>
      </c>
    </row>
    <row r="464" spans="2:65" s="12" customFormat="1" ht="11.25">
      <c r="B464" s="149"/>
      <c r="D464" s="150" t="s">
        <v>173</v>
      </c>
      <c r="E464" s="151" t="s">
        <v>34</v>
      </c>
      <c r="F464" s="152" t="s">
        <v>368</v>
      </c>
      <c r="H464" s="151" t="s">
        <v>34</v>
      </c>
      <c r="I464" s="153"/>
      <c r="L464" s="149"/>
      <c r="M464" s="154"/>
      <c r="T464" s="155"/>
      <c r="AT464" s="151" t="s">
        <v>173</v>
      </c>
      <c r="AU464" s="151" t="s">
        <v>88</v>
      </c>
      <c r="AV464" s="12" t="s">
        <v>23</v>
      </c>
      <c r="AW464" s="12" t="s">
        <v>39</v>
      </c>
      <c r="AX464" s="12" t="s">
        <v>80</v>
      </c>
      <c r="AY464" s="151" t="s">
        <v>163</v>
      </c>
    </row>
    <row r="465" spans="2:65" s="13" customFormat="1" ht="11.25">
      <c r="B465" s="156"/>
      <c r="D465" s="150" t="s">
        <v>173</v>
      </c>
      <c r="E465" s="157" t="s">
        <v>34</v>
      </c>
      <c r="F465" s="158" t="s">
        <v>88</v>
      </c>
      <c r="H465" s="159">
        <v>2</v>
      </c>
      <c r="I465" s="160"/>
      <c r="L465" s="156"/>
      <c r="M465" s="161"/>
      <c r="T465" s="162"/>
      <c r="AT465" s="157" t="s">
        <v>173</v>
      </c>
      <c r="AU465" s="157" t="s">
        <v>88</v>
      </c>
      <c r="AV465" s="13" t="s">
        <v>88</v>
      </c>
      <c r="AW465" s="13" t="s">
        <v>39</v>
      </c>
      <c r="AX465" s="13" t="s">
        <v>23</v>
      </c>
      <c r="AY465" s="157" t="s">
        <v>163</v>
      </c>
    </row>
    <row r="466" spans="2:65" s="1" customFormat="1" ht="16.5" customHeight="1">
      <c r="B466" s="33"/>
      <c r="C466" s="170" t="s">
        <v>634</v>
      </c>
      <c r="D466" s="170" t="s">
        <v>309</v>
      </c>
      <c r="E466" s="171" t="s">
        <v>1139</v>
      </c>
      <c r="F466" s="172" t="s">
        <v>1140</v>
      </c>
      <c r="G466" s="173" t="s">
        <v>437</v>
      </c>
      <c r="H466" s="174">
        <v>2</v>
      </c>
      <c r="I466" s="175"/>
      <c r="J466" s="176">
        <f>ROUND(I466*H466,2)</f>
        <v>0</v>
      </c>
      <c r="K466" s="172" t="s">
        <v>169</v>
      </c>
      <c r="L466" s="177"/>
      <c r="M466" s="178" t="s">
        <v>34</v>
      </c>
      <c r="N466" s="179" t="s">
        <v>51</v>
      </c>
      <c r="P466" s="141">
        <f>O466*H466</f>
        <v>0</v>
      </c>
      <c r="Q466" s="141">
        <v>0.111</v>
      </c>
      <c r="R466" s="141">
        <f>Q466*H466</f>
        <v>0.222</v>
      </c>
      <c r="S466" s="141">
        <v>0</v>
      </c>
      <c r="T466" s="142">
        <f>S466*H466</f>
        <v>0</v>
      </c>
      <c r="AR466" s="143" t="s">
        <v>248</v>
      </c>
      <c r="AT466" s="143" t="s">
        <v>309</v>
      </c>
      <c r="AU466" s="143" t="s">
        <v>88</v>
      </c>
      <c r="AY466" s="17" t="s">
        <v>163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7" t="s">
        <v>23</v>
      </c>
      <c r="BK466" s="144">
        <f>ROUND(I466*H466,2)</f>
        <v>0</v>
      </c>
      <c r="BL466" s="17" t="s">
        <v>106</v>
      </c>
      <c r="BM466" s="143" t="s">
        <v>1141</v>
      </c>
    </row>
    <row r="467" spans="2:65" s="12" customFormat="1" ht="11.25">
      <c r="B467" s="149"/>
      <c r="D467" s="150" t="s">
        <v>173</v>
      </c>
      <c r="E467" s="151" t="s">
        <v>34</v>
      </c>
      <c r="F467" s="152" t="s">
        <v>446</v>
      </c>
      <c r="H467" s="151" t="s">
        <v>34</v>
      </c>
      <c r="I467" s="153"/>
      <c r="L467" s="149"/>
      <c r="M467" s="154"/>
      <c r="T467" s="155"/>
      <c r="AT467" s="151" t="s">
        <v>173</v>
      </c>
      <c r="AU467" s="151" t="s">
        <v>88</v>
      </c>
      <c r="AV467" s="12" t="s">
        <v>23</v>
      </c>
      <c r="AW467" s="12" t="s">
        <v>39</v>
      </c>
      <c r="AX467" s="12" t="s">
        <v>80</v>
      </c>
      <c r="AY467" s="151" t="s">
        <v>163</v>
      </c>
    </row>
    <row r="468" spans="2:65" s="13" customFormat="1" ht="11.25">
      <c r="B468" s="156"/>
      <c r="D468" s="150" t="s">
        <v>173</v>
      </c>
      <c r="E468" s="157" t="s">
        <v>34</v>
      </c>
      <c r="F468" s="158" t="s">
        <v>88</v>
      </c>
      <c r="H468" s="159">
        <v>2</v>
      </c>
      <c r="I468" s="160"/>
      <c r="L468" s="156"/>
      <c r="M468" s="161"/>
      <c r="T468" s="162"/>
      <c r="AT468" s="157" t="s">
        <v>173</v>
      </c>
      <c r="AU468" s="157" t="s">
        <v>88</v>
      </c>
      <c r="AV468" s="13" t="s">
        <v>88</v>
      </c>
      <c r="AW468" s="13" t="s">
        <v>39</v>
      </c>
      <c r="AX468" s="13" t="s">
        <v>23</v>
      </c>
      <c r="AY468" s="157" t="s">
        <v>163</v>
      </c>
    </row>
    <row r="469" spans="2:65" s="1" customFormat="1" ht="16.5" customHeight="1">
      <c r="B469" s="33"/>
      <c r="C469" s="170" t="s">
        <v>641</v>
      </c>
      <c r="D469" s="170" t="s">
        <v>309</v>
      </c>
      <c r="E469" s="171" t="s">
        <v>1142</v>
      </c>
      <c r="F469" s="172" t="s">
        <v>1143</v>
      </c>
      <c r="G469" s="173" t="s">
        <v>437</v>
      </c>
      <c r="H469" s="174">
        <v>2</v>
      </c>
      <c r="I469" s="175"/>
      <c r="J469" s="176">
        <f>ROUND(I469*H469,2)</f>
        <v>0</v>
      </c>
      <c r="K469" s="172" t="s">
        <v>169</v>
      </c>
      <c r="L469" s="177"/>
      <c r="M469" s="178" t="s">
        <v>34</v>
      </c>
      <c r="N469" s="179" t="s">
        <v>51</v>
      </c>
      <c r="P469" s="141">
        <f>O469*H469</f>
        <v>0</v>
      </c>
      <c r="Q469" s="141">
        <v>4.0000000000000001E-3</v>
      </c>
      <c r="R469" s="141">
        <f>Q469*H469</f>
        <v>8.0000000000000002E-3</v>
      </c>
      <c r="S469" s="141">
        <v>0</v>
      </c>
      <c r="T469" s="142">
        <f>S469*H469</f>
        <v>0</v>
      </c>
      <c r="AR469" s="143" t="s">
        <v>248</v>
      </c>
      <c r="AT469" s="143" t="s">
        <v>309</v>
      </c>
      <c r="AU469" s="143" t="s">
        <v>88</v>
      </c>
      <c r="AY469" s="17" t="s">
        <v>163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7" t="s">
        <v>23</v>
      </c>
      <c r="BK469" s="144">
        <f>ROUND(I469*H469,2)</f>
        <v>0</v>
      </c>
      <c r="BL469" s="17" t="s">
        <v>106</v>
      </c>
      <c r="BM469" s="143" t="s">
        <v>1144</v>
      </c>
    </row>
    <row r="470" spans="2:65" s="12" customFormat="1" ht="11.25">
      <c r="B470" s="149"/>
      <c r="D470" s="150" t="s">
        <v>173</v>
      </c>
      <c r="E470" s="151" t="s">
        <v>34</v>
      </c>
      <c r="F470" s="152" t="s">
        <v>896</v>
      </c>
      <c r="H470" s="151" t="s">
        <v>34</v>
      </c>
      <c r="I470" s="153"/>
      <c r="L470" s="149"/>
      <c r="M470" s="154"/>
      <c r="T470" s="155"/>
      <c r="AT470" s="151" t="s">
        <v>173</v>
      </c>
      <c r="AU470" s="151" t="s">
        <v>88</v>
      </c>
      <c r="AV470" s="12" t="s">
        <v>23</v>
      </c>
      <c r="AW470" s="12" t="s">
        <v>39</v>
      </c>
      <c r="AX470" s="12" t="s">
        <v>80</v>
      </c>
      <c r="AY470" s="151" t="s">
        <v>163</v>
      </c>
    </row>
    <row r="471" spans="2:65" s="13" customFormat="1" ht="11.25">
      <c r="B471" s="156"/>
      <c r="D471" s="150" t="s">
        <v>173</v>
      </c>
      <c r="E471" s="157" t="s">
        <v>34</v>
      </c>
      <c r="F471" s="158" t="s">
        <v>88</v>
      </c>
      <c r="H471" s="159">
        <v>2</v>
      </c>
      <c r="I471" s="160"/>
      <c r="L471" s="156"/>
      <c r="M471" s="161"/>
      <c r="T471" s="162"/>
      <c r="AT471" s="157" t="s">
        <v>173</v>
      </c>
      <c r="AU471" s="157" t="s">
        <v>88</v>
      </c>
      <c r="AV471" s="13" t="s">
        <v>88</v>
      </c>
      <c r="AW471" s="13" t="s">
        <v>39</v>
      </c>
      <c r="AX471" s="13" t="s">
        <v>23</v>
      </c>
      <c r="AY471" s="157" t="s">
        <v>163</v>
      </c>
    </row>
    <row r="472" spans="2:65" s="1" customFormat="1" ht="16.5" customHeight="1">
      <c r="B472" s="33"/>
      <c r="C472" s="132" t="s">
        <v>645</v>
      </c>
      <c r="D472" s="132" t="s">
        <v>165</v>
      </c>
      <c r="E472" s="133" t="s">
        <v>1145</v>
      </c>
      <c r="F472" s="134" t="s">
        <v>1146</v>
      </c>
      <c r="G472" s="135" t="s">
        <v>437</v>
      </c>
      <c r="H472" s="136">
        <v>1</v>
      </c>
      <c r="I472" s="137"/>
      <c r="J472" s="138">
        <f>ROUND(I472*H472,2)</f>
        <v>0</v>
      </c>
      <c r="K472" s="134" t="s">
        <v>169</v>
      </c>
      <c r="L472" s="33"/>
      <c r="M472" s="139" t="s">
        <v>34</v>
      </c>
      <c r="N472" s="140" t="s">
        <v>51</v>
      </c>
      <c r="P472" s="141">
        <f>O472*H472</f>
        <v>0</v>
      </c>
      <c r="Q472" s="141">
        <v>0.21734000000000001</v>
      </c>
      <c r="R472" s="141">
        <f>Q472*H472</f>
        <v>0.21734000000000001</v>
      </c>
      <c r="S472" s="141">
        <v>0</v>
      </c>
      <c r="T472" s="142">
        <f>S472*H472</f>
        <v>0</v>
      </c>
      <c r="AR472" s="143" t="s">
        <v>106</v>
      </c>
      <c r="AT472" s="143" t="s">
        <v>165</v>
      </c>
      <c r="AU472" s="143" t="s">
        <v>88</v>
      </c>
      <c r="AY472" s="17" t="s">
        <v>163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7" t="s">
        <v>23</v>
      </c>
      <c r="BK472" s="144">
        <f>ROUND(I472*H472,2)</f>
        <v>0</v>
      </c>
      <c r="BL472" s="17" t="s">
        <v>106</v>
      </c>
      <c r="BM472" s="143" t="s">
        <v>1147</v>
      </c>
    </row>
    <row r="473" spans="2:65" s="1" customFormat="1" ht="11.25">
      <c r="B473" s="33"/>
      <c r="D473" s="145" t="s">
        <v>171</v>
      </c>
      <c r="F473" s="146" t="s">
        <v>1148</v>
      </c>
      <c r="I473" s="147"/>
      <c r="L473" s="33"/>
      <c r="M473" s="148"/>
      <c r="T473" s="54"/>
      <c r="AT473" s="17" t="s">
        <v>171</v>
      </c>
      <c r="AU473" s="17" t="s">
        <v>88</v>
      </c>
    </row>
    <row r="474" spans="2:65" s="12" customFormat="1" ht="11.25">
      <c r="B474" s="149"/>
      <c r="D474" s="150" t="s">
        <v>173</v>
      </c>
      <c r="E474" s="151" t="s">
        <v>34</v>
      </c>
      <c r="F474" s="152" t="s">
        <v>1149</v>
      </c>
      <c r="H474" s="151" t="s">
        <v>34</v>
      </c>
      <c r="I474" s="153"/>
      <c r="L474" s="149"/>
      <c r="M474" s="154"/>
      <c r="T474" s="155"/>
      <c r="AT474" s="151" t="s">
        <v>173</v>
      </c>
      <c r="AU474" s="151" t="s">
        <v>88</v>
      </c>
      <c r="AV474" s="12" t="s">
        <v>23</v>
      </c>
      <c r="AW474" s="12" t="s">
        <v>39</v>
      </c>
      <c r="AX474" s="12" t="s">
        <v>80</v>
      </c>
      <c r="AY474" s="151" t="s">
        <v>163</v>
      </c>
    </row>
    <row r="475" spans="2:65" s="13" customFormat="1" ht="11.25">
      <c r="B475" s="156"/>
      <c r="D475" s="150" t="s">
        <v>173</v>
      </c>
      <c r="E475" s="157" t="s">
        <v>34</v>
      </c>
      <c r="F475" s="158" t="s">
        <v>23</v>
      </c>
      <c r="H475" s="159">
        <v>1</v>
      </c>
      <c r="I475" s="160"/>
      <c r="L475" s="156"/>
      <c r="M475" s="161"/>
      <c r="T475" s="162"/>
      <c r="AT475" s="157" t="s">
        <v>173</v>
      </c>
      <c r="AU475" s="157" t="s">
        <v>88</v>
      </c>
      <c r="AV475" s="13" t="s">
        <v>88</v>
      </c>
      <c r="AW475" s="13" t="s">
        <v>39</v>
      </c>
      <c r="AX475" s="13" t="s">
        <v>23</v>
      </c>
      <c r="AY475" s="157" t="s">
        <v>163</v>
      </c>
    </row>
    <row r="476" spans="2:65" s="1" customFormat="1" ht="16.5" customHeight="1">
      <c r="B476" s="33"/>
      <c r="C476" s="170" t="s">
        <v>658</v>
      </c>
      <c r="D476" s="170" t="s">
        <v>309</v>
      </c>
      <c r="E476" s="171" t="s">
        <v>1150</v>
      </c>
      <c r="F476" s="172" t="s">
        <v>1151</v>
      </c>
      <c r="G476" s="173" t="s">
        <v>437</v>
      </c>
      <c r="H476" s="174">
        <v>1</v>
      </c>
      <c r="I476" s="175"/>
      <c r="J476" s="176">
        <f>ROUND(I476*H476,2)</f>
        <v>0</v>
      </c>
      <c r="K476" s="172" t="s">
        <v>169</v>
      </c>
      <c r="L476" s="177"/>
      <c r="M476" s="178" t="s">
        <v>34</v>
      </c>
      <c r="N476" s="179" t="s">
        <v>51</v>
      </c>
      <c r="P476" s="141">
        <f>O476*H476</f>
        <v>0</v>
      </c>
      <c r="Q476" s="141">
        <v>5.0599999999999999E-2</v>
      </c>
      <c r="R476" s="141">
        <f>Q476*H476</f>
        <v>5.0599999999999999E-2</v>
      </c>
      <c r="S476" s="141">
        <v>0</v>
      </c>
      <c r="T476" s="142">
        <f>S476*H476</f>
        <v>0</v>
      </c>
      <c r="AR476" s="143" t="s">
        <v>248</v>
      </c>
      <c r="AT476" s="143" t="s">
        <v>309</v>
      </c>
      <c r="AU476" s="143" t="s">
        <v>88</v>
      </c>
      <c r="AY476" s="17" t="s">
        <v>163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7" t="s">
        <v>23</v>
      </c>
      <c r="BK476" s="144">
        <f>ROUND(I476*H476,2)</f>
        <v>0</v>
      </c>
      <c r="BL476" s="17" t="s">
        <v>106</v>
      </c>
      <c r="BM476" s="143" t="s">
        <v>1152</v>
      </c>
    </row>
    <row r="477" spans="2:65" s="12" customFormat="1" ht="11.25">
      <c r="B477" s="149"/>
      <c r="D477" s="150" t="s">
        <v>173</v>
      </c>
      <c r="E477" s="151" t="s">
        <v>34</v>
      </c>
      <c r="F477" s="152" t="s">
        <v>896</v>
      </c>
      <c r="H477" s="151" t="s">
        <v>34</v>
      </c>
      <c r="I477" s="153"/>
      <c r="L477" s="149"/>
      <c r="M477" s="154"/>
      <c r="T477" s="155"/>
      <c r="AT477" s="151" t="s">
        <v>173</v>
      </c>
      <c r="AU477" s="151" t="s">
        <v>88</v>
      </c>
      <c r="AV477" s="12" t="s">
        <v>23</v>
      </c>
      <c r="AW477" s="12" t="s">
        <v>39</v>
      </c>
      <c r="AX477" s="12" t="s">
        <v>80</v>
      </c>
      <c r="AY477" s="151" t="s">
        <v>163</v>
      </c>
    </row>
    <row r="478" spans="2:65" s="13" customFormat="1" ht="11.25">
      <c r="B478" s="156"/>
      <c r="D478" s="150" t="s">
        <v>173</v>
      </c>
      <c r="E478" s="157" t="s">
        <v>34</v>
      </c>
      <c r="F478" s="158" t="s">
        <v>23</v>
      </c>
      <c r="H478" s="159">
        <v>1</v>
      </c>
      <c r="I478" s="160"/>
      <c r="L478" s="156"/>
      <c r="M478" s="161"/>
      <c r="T478" s="162"/>
      <c r="AT478" s="157" t="s">
        <v>173</v>
      </c>
      <c r="AU478" s="157" t="s">
        <v>88</v>
      </c>
      <c r="AV478" s="13" t="s">
        <v>88</v>
      </c>
      <c r="AW478" s="13" t="s">
        <v>39</v>
      </c>
      <c r="AX478" s="13" t="s">
        <v>23</v>
      </c>
      <c r="AY478" s="157" t="s">
        <v>163</v>
      </c>
    </row>
    <row r="479" spans="2:65" s="1" customFormat="1" ht="16.5" customHeight="1">
      <c r="B479" s="33"/>
      <c r="C479" s="132" t="s">
        <v>663</v>
      </c>
      <c r="D479" s="132" t="s">
        <v>165</v>
      </c>
      <c r="E479" s="133" t="s">
        <v>601</v>
      </c>
      <c r="F479" s="134" t="s">
        <v>602</v>
      </c>
      <c r="G479" s="135" t="s">
        <v>437</v>
      </c>
      <c r="H479" s="136">
        <v>4</v>
      </c>
      <c r="I479" s="137"/>
      <c r="J479" s="138">
        <f>ROUND(I479*H479,2)</f>
        <v>0</v>
      </c>
      <c r="K479" s="134" t="s">
        <v>169</v>
      </c>
      <c r="L479" s="33"/>
      <c r="M479" s="139" t="s">
        <v>34</v>
      </c>
      <c r="N479" s="140" t="s">
        <v>51</v>
      </c>
      <c r="P479" s="141">
        <f>O479*H479</f>
        <v>0</v>
      </c>
      <c r="Q479" s="141">
        <v>0.42080000000000001</v>
      </c>
      <c r="R479" s="141">
        <f>Q479*H479</f>
        <v>1.6832</v>
      </c>
      <c r="S479" s="141">
        <v>0</v>
      </c>
      <c r="T479" s="142">
        <f>S479*H479</f>
        <v>0</v>
      </c>
      <c r="AR479" s="143" t="s">
        <v>106</v>
      </c>
      <c r="AT479" s="143" t="s">
        <v>165</v>
      </c>
      <c r="AU479" s="143" t="s">
        <v>88</v>
      </c>
      <c r="AY479" s="17" t="s">
        <v>163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7" t="s">
        <v>23</v>
      </c>
      <c r="BK479" s="144">
        <f>ROUND(I479*H479,2)</f>
        <v>0</v>
      </c>
      <c r="BL479" s="17" t="s">
        <v>106</v>
      </c>
      <c r="BM479" s="143" t="s">
        <v>603</v>
      </c>
    </row>
    <row r="480" spans="2:65" s="1" customFormat="1" ht="11.25">
      <c r="B480" s="33"/>
      <c r="D480" s="145" t="s">
        <v>171</v>
      </c>
      <c r="F480" s="146" t="s">
        <v>604</v>
      </c>
      <c r="I480" s="147"/>
      <c r="L480" s="33"/>
      <c r="M480" s="148"/>
      <c r="T480" s="54"/>
      <c r="AT480" s="17" t="s">
        <v>171</v>
      </c>
      <c r="AU480" s="17" t="s">
        <v>88</v>
      </c>
    </row>
    <row r="481" spans="2:65" s="12" customFormat="1" ht="11.25">
      <c r="B481" s="149"/>
      <c r="D481" s="150" t="s">
        <v>173</v>
      </c>
      <c r="E481" s="151" t="s">
        <v>34</v>
      </c>
      <c r="F481" s="152" t="s">
        <v>605</v>
      </c>
      <c r="H481" s="151" t="s">
        <v>34</v>
      </c>
      <c r="I481" s="153"/>
      <c r="L481" s="149"/>
      <c r="M481" s="154"/>
      <c r="T481" s="155"/>
      <c r="AT481" s="151" t="s">
        <v>173</v>
      </c>
      <c r="AU481" s="151" t="s">
        <v>88</v>
      </c>
      <c r="AV481" s="12" t="s">
        <v>23</v>
      </c>
      <c r="AW481" s="12" t="s">
        <v>39</v>
      </c>
      <c r="AX481" s="12" t="s">
        <v>80</v>
      </c>
      <c r="AY481" s="151" t="s">
        <v>163</v>
      </c>
    </row>
    <row r="482" spans="2:65" s="13" customFormat="1" ht="11.25">
      <c r="B482" s="156"/>
      <c r="D482" s="150" t="s">
        <v>173</v>
      </c>
      <c r="E482" s="157" t="s">
        <v>34</v>
      </c>
      <c r="F482" s="158" t="s">
        <v>106</v>
      </c>
      <c r="H482" s="159">
        <v>4</v>
      </c>
      <c r="I482" s="160"/>
      <c r="L482" s="156"/>
      <c r="M482" s="161"/>
      <c r="T482" s="162"/>
      <c r="AT482" s="157" t="s">
        <v>173</v>
      </c>
      <c r="AU482" s="157" t="s">
        <v>88</v>
      </c>
      <c r="AV482" s="13" t="s">
        <v>88</v>
      </c>
      <c r="AW482" s="13" t="s">
        <v>39</v>
      </c>
      <c r="AX482" s="13" t="s">
        <v>23</v>
      </c>
      <c r="AY482" s="157" t="s">
        <v>163</v>
      </c>
    </row>
    <row r="483" spans="2:65" s="1" customFormat="1" ht="24.2" customHeight="1">
      <c r="B483" s="33"/>
      <c r="C483" s="132" t="s">
        <v>670</v>
      </c>
      <c r="D483" s="132" t="s">
        <v>165</v>
      </c>
      <c r="E483" s="133" t="s">
        <v>607</v>
      </c>
      <c r="F483" s="134" t="s">
        <v>608</v>
      </c>
      <c r="G483" s="135" t="s">
        <v>437</v>
      </c>
      <c r="H483" s="136">
        <v>11</v>
      </c>
      <c r="I483" s="137"/>
      <c r="J483" s="138">
        <f>ROUND(I483*H483,2)</f>
        <v>0</v>
      </c>
      <c r="K483" s="134" t="s">
        <v>169</v>
      </c>
      <c r="L483" s="33"/>
      <c r="M483" s="139" t="s">
        <v>34</v>
      </c>
      <c r="N483" s="140" t="s">
        <v>51</v>
      </c>
      <c r="P483" s="141">
        <f>O483*H483</f>
        <v>0</v>
      </c>
      <c r="Q483" s="141">
        <v>0.31108000000000002</v>
      </c>
      <c r="R483" s="141">
        <f>Q483*H483</f>
        <v>3.4218800000000003</v>
      </c>
      <c r="S483" s="141">
        <v>0</v>
      </c>
      <c r="T483" s="142">
        <f>S483*H483</f>
        <v>0</v>
      </c>
      <c r="AR483" s="143" t="s">
        <v>106</v>
      </c>
      <c r="AT483" s="143" t="s">
        <v>165</v>
      </c>
      <c r="AU483" s="143" t="s">
        <v>88</v>
      </c>
      <c r="AY483" s="17" t="s">
        <v>163</v>
      </c>
      <c r="BE483" s="144">
        <f>IF(N483="základní",J483,0)</f>
        <v>0</v>
      </c>
      <c r="BF483" s="144">
        <f>IF(N483="snížená",J483,0)</f>
        <v>0</v>
      </c>
      <c r="BG483" s="144">
        <f>IF(N483="zákl. přenesená",J483,0)</f>
        <v>0</v>
      </c>
      <c r="BH483" s="144">
        <f>IF(N483="sníž. přenesená",J483,0)</f>
        <v>0</v>
      </c>
      <c r="BI483" s="144">
        <f>IF(N483="nulová",J483,0)</f>
        <v>0</v>
      </c>
      <c r="BJ483" s="17" t="s">
        <v>23</v>
      </c>
      <c r="BK483" s="144">
        <f>ROUND(I483*H483,2)</f>
        <v>0</v>
      </c>
      <c r="BL483" s="17" t="s">
        <v>106</v>
      </c>
      <c r="BM483" s="143" t="s">
        <v>609</v>
      </c>
    </row>
    <row r="484" spans="2:65" s="1" customFormat="1" ht="11.25">
      <c r="B484" s="33"/>
      <c r="D484" s="145" t="s">
        <v>171</v>
      </c>
      <c r="F484" s="146" t="s">
        <v>610</v>
      </c>
      <c r="I484" s="147"/>
      <c r="L484" s="33"/>
      <c r="M484" s="148"/>
      <c r="T484" s="54"/>
      <c r="AT484" s="17" t="s">
        <v>171</v>
      </c>
      <c r="AU484" s="17" t="s">
        <v>88</v>
      </c>
    </row>
    <row r="485" spans="2:65" s="12" customFormat="1" ht="11.25">
      <c r="B485" s="149"/>
      <c r="D485" s="150" t="s">
        <v>173</v>
      </c>
      <c r="E485" s="151" t="s">
        <v>34</v>
      </c>
      <c r="F485" s="152" t="s">
        <v>611</v>
      </c>
      <c r="H485" s="151" t="s">
        <v>34</v>
      </c>
      <c r="I485" s="153"/>
      <c r="L485" s="149"/>
      <c r="M485" s="154"/>
      <c r="T485" s="155"/>
      <c r="AT485" s="151" t="s">
        <v>173</v>
      </c>
      <c r="AU485" s="151" t="s">
        <v>88</v>
      </c>
      <c r="AV485" s="12" t="s">
        <v>23</v>
      </c>
      <c r="AW485" s="12" t="s">
        <v>39</v>
      </c>
      <c r="AX485" s="12" t="s">
        <v>80</v>
      </c>
      <c r="AY485" s="151" t="s">
        <v>163</v>
      </c>
    </row>
    <row r="486" spans="2:65" s="12" customFormat="1" ht="11.25">
      <c r="B486" s="149"/>
      <c r="D486" s="150" t="s">
        <v>173</v>
      </c>
      <c r="E486" s="151" t="s">
        <v>34</v>
      </c>
      <c r="F486" s="152" t="s">
        <v>612</v>
      </c>
      <c r="H486" s="151" t="s">
        <v>34</v>
      </c>
      <c r="I486" s="153"/>
      <c r="L486" s="149"/>
      <c r="M486" s="154"/>
      <c r="T486" s="155"/>
      <c r="AT486" s="151" t="s">
        <v>173</v>
      </c>
      <c r="AU486" s="151" t="s">
        <v>88</v>
      </c>
      <c r="AV486" s="12" t="s">
        <v>23</v>
      </c>
      <c r="AW486" s="12" t="s">
        <v>39</v>
      </c>
      <c r="AX486" s="12" t="s">
        <v>80</v>
      </c>
      <c r="AY486" s="151" t="s">
        <v>163</v>
      </c>
    </row>
    <row r="487" spans="2:65" s="13" customFormat="1" ht="11.25">
      <c r="B487" s="156"/>
      <c r="D487" s="150" t="s">
        <v>173</v>
      </c>
      <c r="E487" s="157" t="s">
        <v>34</v>
      </c>
      <c r="F487" s="158" t="s">
        <v>270</v>
      </c>
      <c r="H487" s="159">
        <v>11</v>
      </c>
      <c r="I487" s="160"/>
      <c r="L487" s="156"/>
      <c r="M487" s="161"/>
      <c r="T487" s="162"/>
      <c r="AT487" s="157" t="s">
        <v>173</v>
      </c>
      <c r="AU487" s="157" t="s">
        <v>88</v>
      </c>
      <c r="AV487" s="13" t="s">
        <v>88</v>
      </c>
      <c r="AW487" s="13" t="s">
        <v>39</v>
      </c>
      <c r="AX487" s="13" t="s">
        <v>23</v>
      </c>
      <c r="AY487" s="157" t="s">
        <v>163</v>
      </c>
    </row>
    <row r="488" spans="2:65" s="1" customFormat="1" ht="16.5" customHeight="1">
      <c r="B488" s="33"/>
      <c r="C488" s="132" t="s">
        <v>676</v>
      </c>
      <c r="D488" s="132" t="s">
        <v>165</v>
      </c>
      <c r="E488" s="133" t="s">
        <v>1153</v>
      </c>
      <c r="F488" s="134" t="s">
        <v>1154</v>
      </c>
      <c r="G488" s="135" t="s">
        <v>437</v>
      </c>
      <c r="H488" s="136">
        <v>7</v>
      </c>
      <c r="I488" s="137"/>
      <c r="J488" s="138">
        <f>ROUND(I488*H488,2)</f>
        <v>0</v>
      </c>
      <c r="K488" s="134" t="s">
        <v>169</v>
      </c>
      <c r="L488" s="33"/>
      <c r="M488" s="139" t="s">
        <v>34</v>
      </c>
      <c r="N488" s="140" t="s">
        <v>51</v>
      </c>
      <c r="P488" s="141">
        <f>O488*H488</f>
        <v>0</v>
      </c>
      <c r="Q488" s="141">
        <v>0.42368</v>
      </c>
      <c r="R488" s="141">
        <f>Q488*H488</f>
        <v>2.96576</v>
      </c>
      <c r="S488" s="141">
        <v>0</v>
      </c>
      <c r="T488" s="142">
        <f>S488*H488</f>
        <v>0</v>
      </c>
      <c r="AR488" s="143" t="s">
        <v>106</v>
      </c>
      <c r="AT488" s="143" t="s">
        <v>165</v>
      </c>
      <c r="AU488" s="143" t="s">
        <v>88</v>
      </c>
      <c r="AY488" s="17" t="s">
        <v>163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7" t="s">
        <v>23</v>
      </c>
      <c r="BK488" s="144">
        <f>ROUND(I488*H488,2)</f>
        <v>0</v>
      </c>
      <c r="BL488" s="17" t="s">
        <v>106</v>
      </c>
      <c r="BM488" s="143" t="s">
        <v>1155</v>
      </c>
    </row>
    <row r="489" spans="2:65" s="1" customFormat="1" ht="11.25">
      <c r="B489" s="33"/>
      <c r="D489" s="145" t="s">
        <v>171</v>
      </c>
      <c r="F489" s="146" t="s">
        <v>1156</v>
      </c>
      <c r="I489" s="147"/>
      <c r="L489" s="33"/>
      <c r="M489" s="148"/>
      <c r="T489" s="54"/>
      <c r="AT489" s="17" t="s">
        <v>171</v>
      </c>
      <c r="AU489" s="17" t="s">
        <v>88</v>
      </c>
    </row>
    <row r="490" spans="2:65" s="12" customFormat="1" ht="11.25">
      <c r="B490" s="149"/>
      <c r="D490" s="150" t="s">
        <v>173</v>
      </c>
      <c r="E490" s="151" t="s">
        <v>34</v>
      </c>
      <c r="F490" s="152" t="s">
        <v>1157</v>
      </c>
      <c r="H490" s="151" t="s">
        <v>34</v>
      </c>
      <c r="I490" s="153"/>
      <c r="L490" s="149"/>
      <c r="M490" s="154"/>
      <c r="T490" s="155"/>
      <c r="AT490" s="151" t="s">
        <v>173</v>
      </c>
      <c r="AU490" s="151" t="s">
        <v>88</v>
      </c>
      <c r="AV490" s="12" t="s">
        <v>23</v>
      </c>
      <c r="AW490" s="12" t="s">
        <v>39</v>
      </c>
      <c r="AX490" s="12" t="s">
        <v>80</v>
      </c>
      <c r="AY490" s="151" t="s">
        <v>163</v>
      </c>
    </row>
    <row r="491" spans="2:65" s="13" customFormat="1" ht="11.25">
      <c r="B491" s="156"/>
      <c r="D491" s="150" t="s">
        <v>173</v>
      </c>
      <c r="E491" s="157" t="s">
        <v>34</v>
      </c>
      <c r="F491" s="158" t="s">
        <v>1034</v>
      </c>
      <c r="H491" s="159">
        <v>7</v>
      </c>
      <c r="I491" s="160"/>
      <c r="L491" s="156"/>
      <c r="M491" s="161"/>
      <c r="T491" s="162"/>
      <c r="AT491" s="157" t="s">
        <v>173</v>
      </c>
      <c r="AU491" s="157" t="s">
        <v>88</v>
      </c>
      <c r="AV491" s="13" t="s">
        <v>88</v>
      </c>
      <c r="AW491" s="13" t="s">
        <v>39</v>
      </c>
      <c r="AX491" s="13" t="s">
        <v>23</v>
      </c>
      <c r="AY491" s="157" t="s">
        <v>163</v>
      </c>
    </row>
    <row r="492" spans="2:65" s="1" customFormat="1" ht="16.5" customHeight="1">
      <c r="B492" s="33"/>
      <c r="C492" s="132" t="s">
        <v>682</v>
      </c>
      <c r="D492" s="132" t="s">
        <v>165</v>
      </c>
      <c r="E492" s="133" t="s">
        <v>1158</v>
      </c>
      <c r="F492" s="134" t="s">
        <v>1159</v>
      </c>
      <c r="G492" s="135" t="s">
        <v>437</v>
      </c>
      <c r="H492" s="136">
        <v>7</v>
      </c>
      <c r="I492" s="137"/>
      <c r="J492" s="138">
        <f>ROUND(I492*H492,2)</f>
        <v>0</v>
      </c>
      <c r="K492" s="134" t="s">
        <v>34</v>
      </c>
      <c r="L492" s="33"/>
      <c r="M492" s="139" t="s">
        <v>34</v>
      </c>
      <c r="N492" s="140" t="s">
        <v>51</v>
      </c>
      <c r="P492" s="141">
        <f>O492*H492</f>
        <v>0</v>
      </c>
      <c r="Q492" s="141">
        <v>0.42368</v>
      </c>
      <c r="R492" s="141">
        <f>Q492*H492</f>
        <v>2.96576</v>
      </c>
      <c r="S492" s="141">
        <v>0</v>
      </c>
      <c r="T492" s="142">
        <f>S492*H492</f>
        <v>0</v>
      </c>
      <c r="AR492" s="143" t="s">
        <v>106</v>
      </c>
      <c r="AT492" s="143" t="s">
        <v>165</v>
      </c>
      <c r="AU492" s="143" t="s">
        <v>88</v>
      </c>
      <c r="AY492" s="17" t="s">
        <v>163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7" t="s">
        <v>23</v>
      </c>
      <c r="BK492" s="144">
        <f>ROUND(I492*H492,2)</f>
        <v>0</v>
      </c>
      <c r="BL492" s="17" t="s">
        <v>106</v>
      </c>
      <c r="BM492" s="143" t="s">
        <v>1160</v>
      </c>
    </row>
    <row r="493" spans="2:65" s="12" customFormat="1" ht="11.25">
      <c r="B493" s="149"/>
      <c r="D493" s="150" t="s">
        <v>173</v>
      </c>
      <c r="E493" s="151" t="s">
        <v>34</v>
      </c>
      <c r="F493" s="152" t="s">
        <v>1157</v>
      </c>
      <c r="H493" s="151" t="s">
        <v>34</v>
      </c>
      <c r="I493" s="153"/>
      <c r="L493" s="149"/>
      <c r="M493" s="154"/>
      <c r="T493" s="155"/>
      <c r="AT493" s="151" t="s">
        <v>173</v>
      </c>
      <c r="AU493" s="151" t="s">
        <v>88</v>
      </c>
      <c r="AV493" s="12" t="s">
        <v>23</v>
      </c>
      <c r="AW493" s="12" t="s">
        <v>39</v>
      </c>
      <c r="AX493" s="12" t="s">
        <v>80</v>
      </c>
      <c r="AY493" s="151" t="s">
        <v>163</v>
      </c>
    </row>
    <row r="494" spans="2:65" s="13" customFormat="1" ht="11.25">
      <c r="B494" s="156"/>
      <c r="D494" s="150" t="s">
        <v>173</v>
      </c>
      <c r="E494" s="157" t="s">
        <v>34</v>
      </c>
      <c r="F494" s="158" t="s">
        <v>1034</v>
      </c>
      <c r="H494" s="159">
        <v>7</v>
      </c>
      <c r="I494" s="160"/>
      <c r="L494" s="156"/>
      <c r="M494" s="161"/>
      <c r="T494" s="162"/>
      <c r="AT494" s="157" t="s">
        <v>173</v>
      </c>
      <c r="AU494" s="157" t="s">
        <v>88</v>
      </c>
      <c r="AV494" s="13" t="s">
        <v>88</v>
      </c>
      <c r="AW494" s="13" t="s">
        <v>39</v>
      </c>
      <c r="AX494" s="13" t="s">
        <v>23</v>
      </c>
      <c r="AY494" s="157" t="s">
        <v>163</v>
      </c>
    </row>
    <row r="495" spans="2:65" s="11" customFormat="1" ht="22.9" customHeight="1">
      <c r="B495" s="120"/>
      <c r="D495" s="121" t="s">
        <v>79</v>
      </c>
      <c r="E495" s="130" t="s">
        <v>255</v>
      </c>
      <c r="F495" s="130" t="s">
        <v>1161</v>
      </c>
      <c r="I495" s="123"/>
      <c r="J495" s="131">
        <f>BK495</f>
        <v>0</v>
      </c>
      <c r="L495" s="120"/>
      <c r="M495" s="125"/>
      <c r="P495" s="126">
        <f>SUM(P496:P622)</f>
        <v>0</v>
      </c>
      <c r="R495" s="126">
        <f>SUM(R496:R622)</f>
        <v>175.24179549999999</v>
      </c>
      <c r="T495" s="127">
        <f>SUM(T496:T622)</f>
        <v>24.299999999999997</v>
      </c>
      <c r="AR495" s="121" t="s">
        <v>23</v>
      </c>
      <c r="AT495" s="128" t="s">
        <v>79</v>
      </c>
      <c r="AU495" s="128" t="s">
        <v>23</v>
      </c>
      <c r="AY495" s="121" t="s">
        <v>163</v>
      </c>
      <c r="BK495" s="129">
        <f>SUM(BK496:BK622)</f>
        <v>0</v>
      </c>
    </row>
    <row r="496" spans="2:65" s="1" customFormat="1" ht="21.75" customHeight="1">
      <c r="B496" s="33"/>
      <c r="C496" s="132" t="s">
        <v>686</v>
      </c>
      <c r="D496" s="132" t="s">
        <v>165</v>
      </c>
      <c r="E496" s="133" t="s">
        <v>1162</v>
      </c>
      <c r="F496" s="134" t="s">
        <v>1163</v>
      </c>
      <c r="G496" s="135" t="s">
        <v>437</v>
      </c>
      <c r="H496" s="136">
        <v>2</v>
      </c>
      <c r="I496" s="137"/>
      <c r="J496" s="138">
        <f>ROUND(I496*H496,2)</f>
        <v>0</v>
      </c>
      <c r="K496" s="134" t="s">
        <v>169</v>
      </c>
      <c r="L496" s="33"/>
      <c r="M496" s="139" t="s">
        <v>34</v>
      </c>
      <c r="N496" s="140" t="s">
        <v>51</v>
      </c>
      <c r="P496" s="141">
        <f>O496*H496</f>
        <v>0</v>
      </c>
      <c r="Q496" s="141">
        <v>0</v>
      </c>
      <c r="R496" s="141">
        <f>Q496*H496</f>
        <v>0</v>
      </c>
      <c r="S496" s="141">
        <v>0</v>
      </c>
      <c r="T496" s="142">
        <f>S496*H496</f>
        <v>0</v>
      </c>
      <c r="AR496" s="143" t="s">
        <v>106</v>
      </c>
      <c r="AT496" s="143" t="s">
        <v>165</v>
      </c>
      <c r="AU496" s="143" t="s">
        <v>88</v>
      </c>
      <c r="AY496" s="17" t="s">
        <v>163</v>
      </c>
      <c r="BE496" s="144">
        <f>IF(N496="základní",J496,0)</f>
        <v>0</v>
      </c>
      <c r="BF496" s="144">
        <f>IF(N496="snížená",J496,0)</f>
        <v>0</v>
      </c>
      <c r="BG496" s="144">
        <f>IF(N496="zákl. přenesená",J496,0)</f>
        <v>0</v>
      </c>
      <c r="BH496" s="144">
        <f>IF(N496="sníž. přenesená",J496,0)</f>
        <v>0</v>
      </c>
      <c r="BI496" s="144">
        <f>IF(N496="nulová",J496,0)</f>
        <v>0</v>
      </c>
      <c r="BJ496" s="17" t="s">
        <v>23</v>
      </c>
      <c r="BK496" s="144">
        <f>ROUND(I496*H496,2)</f>
        <v>0</v>
      </c>
      <c r="BL496" s="17" t="s">
        <v>106</v>
      </c>
      <c r="BM496" s="143" t="s">
        <v>1164</v>
      </c>
    </row>
    <row r="497" spans="2:65" s="1" customFormat="1" ht="11.25">
      <c r="B497" s="33"/>
      <c r="D497" s="145" t="s">
        <v>171</v>
      </c>
      <c r="F497" s="146" t="s">
        <v>1165</v>
      </c>
      <c r="I497" s="147"/>
      <c r="L497" s="33"/>
      <c r="M497" s="148"/>
      <c r="T497" s="54"/>
      <c r="AT497" s="17" t="s">
        <v>171</v>
      </c>
      <c r="AU497" s="17" t="s">
        <v>88</v>
      </c>
    </row>
    <row r="498" spans="2:65" s="12" customFormat="1" ht="11.25">
      <c r="B498" s="149"/>
      <c r="D498" s="150" t="s">
        <v>173</v>
      </c>
      <c r="E498" s="151" t="s">
        <v>34</v>
      </c>
      <c r="F498" s="152" t="s">
        <v>1166</v>
      </c>
      <c r="H498" s="151" t="s">
        <v>34</v>
      </c>
      <c r="I498" s="153"/>
      <c r="L498" s="149"/>
      <c r="M498" s="154"/>
      <c r="T498" s="155"/>
      <c r="AT498" s="151" t="s">
        <v>173</v>
      </c>
      <c r="AU498" s="151" t="s">
        <v>88</v>
      </c>
      <c r="AV498" s="12" t="s">
        <v>23</v>
      </c>
      <c r="AW498" s="12" t="s">
        <v>39</v>
      </c>
      <c r="AX498" s="12" t="s">
        <v>80</v>
      </c>
      <c r="AY498" s="151" t="s">
        <v>163</v>
      </c>
    </row>
    <row r="499" spans="2:65" s="13" customFormat="1" ht="11.25">
      <c r="B499" s="156"/>
      <c r="D499" s="150" t="s">
        <v>173</v>
      </c>
      <c r="E499" s="157" t="s">
        <v>34</v>
      </c>
      <c r="F499" s="158" t="s">
        <v>88</v>
      </c>
      <c r="H499" s="159">
        <v>2</v>
      </c>
      <c r="I499" s="160"/>
      <c r="L499" s="156"/>
      <c r="M499" s="161"/>
      <c r="T499" s="162"/>
      <c r="AT499" s="157" t="s">
        <v>173</v>
      </c>
      <c r="AU499" s="157" t="s">
        <v>88</v>
      </c>
      <c r="AV499" s="13" t="s">
        <v>88</v>
      </c>
      <c r="AW499" s="13" t="s">
        <v>39</v>
      </c>
      <c r="AX499" s="13" t="s">
        <v>23</v>
      </c>
      <c r="AY499" s="157" t="s">
        <v>163</v>
      </c>
    </row>
    <row r="500" spans="2:65" s="1" customFormat="1" ht="16.5" customHeight="1">
      <c r="B500" s="33"/>
      <c r="C500" s="170" t="s">
        <v>698</v>
      </c>
      <c r="D500" s="170" t="s">
        <v>309</v>
      </c>
      <c r="E500" s="171" t="s">
        <v>1167</v>
      </c>
      <c r="F500" s="172" t="s">
        <v>1168</v>
      </c>
      <c r="G500" s="173" t="s">
        <v>437</v>
      </c>
      <c r="H500" s="174">
        <v>2</v>
      </c>
      <c r="I500" s="175"/>
      <c r="J500" s="176">
        <f>ROUND(I500*H500,2)</f>
        <v>0</v>
      </c>
      <c r="K500" s="172" t="s">
        <v>169</v>
      </c>
      <c r="L500" s="177"/>
      <c r="M500" s="178" t="s">
        <v>34</v>
      </c>
      <c r="N500" s="179" t="s">
        <v>51</v>
      </c>
      <c r="P500" s="141">
        <f>O500*H500</f>
        <v>0</v>
      </c>
      <c r="Q500" s="141">
        <v>2.0999999999999999E-3</v>
      </c>
      <c r="R500" s="141">
        <f>Q500*H500</f>
        <v>4.1999999999999997E-3</v>
      </c>
      <c r="S500" s="141">
        <v>0</v>
      </c>
      <c r="T500" s="142">
        <f>S500*H500</f>
        <v>0</v>
      </c>
      <c r="AR500" s="143" t="s">
        <v>248</v>
      </c>
      <c r="AT500" s="143" t="s">
        <v>309</v>
      </c>
      <c r="AU500" s="143" t="s">
        <v>88</v>
      </c>
      <c r="AY500" s="17" t="s">
        <v>163</v>
      </c>
      <c r="BE500" s="144">
        <f>IF(N500="základní",J500,0)</f>
        <v>0</v>
      </c>
      <c r="BF500" s="144">
        <f>IF(N500="snížená",J500,0)</f>
        <v>0</v>
      </c>
      <c r="BG500" s="144">
        <f>IF(N500="zákl. přenesená",J500,0)</f>
        <v>0</v>
      </c>
      <c r="BH500" s="144">
        <f>IF(N500="sníž. přenesená",J500,0)</f>
        <v>0</v>
      </c>
      <c r="BI500" s="144">
        <f>IF(N500="nulová",J500,0)</f>
        <v>0</v>
      </c>
      <c r="BJ500" s="17" t="s">
        <v>23</v>
      </c>
      <c r="BK500" s="144">
        <f>ROUND(I500*H500,2)</f>
        <v>0</v>
      </c>
      <c r="BL500" s="17" t="s">
        <v>106</v>
      </c>
      <c r="BM500" s="143" t="s">
        <v>1169</v>
      </c>
    </row>
    <row r="501" spans="2:65" s="12" customFormat="1" ht="11.25">
      <c r="B501" s="149"/>
      <c r="D501" s="150" t="s">
        <v>173</v>
      </c>
      <c r="E501" s="151" t="s">
        <v>34</v>
      </c>
      <c r="F501" s="152" t="s">
        <v>896</v>
      </c>
      <c r="H501" s="151" t="s">
        <v>34</v>
      </c>
      <c r="I501" s="153"/>
      <c r="L501" s="149"/>
      <c r="M501" s="154"/>
      <c r="T501" s="155"/>
      <c r="AT501" s="151" t="s">
        <v>173</v>
      </c>
      <c r="AU501" s="151" t="s">
        <v>88</v>
      </c>
      <c r="AV501" s="12" t="s">
        <v>23</v>
      </c>
      <c r="AW501" s="12" t="s">
        <v>39</v>
      </c>
      <c r="AX501" s="12" t="s">
        <v>80</v>
      </c>
      <c r="AY501" s="151" t="s">
        <v>163</v>
      </c>
    </row>
    <row r="502" spans="2:65" s="13" customFormat="1" ht="11.25">
      <c r="B502" s="156"/>
      <c r="D502" s="150" t="s">
        <v>173</v>
      </c>
      <c r="E502" s="157" t="s">
        <v>34</v>
      </c>
      <c r="F502" s="158" t="s">
        <v>88</v>
      </c>
      <c r="H502" s="159">
        <v>2</v>
      </c>
      <c r="I502" s="160"/>
      <c r="L502" s="156"/>
      <c r="M502" s="161"/>
      <c r="T502" s="162"/>
      <c r="AT502" s="157" t="s">
        <v>173</v>
      </c>
      <c r="AU502" s="157" t="s">
        <v>88</v>
      </c>
      <c r="AV502" s="13" t="s">
        <v>88</v>
      </c>
      <c r="AW502" s="13" t="s">
        <v>39</v>
      </c>
      <c r="AX502" s="13" t="s">
        <v>23</v>
      </c>
      <c r="AY502" s="157" t="s">
        <v>163</v>
      </c>
    </row>
    <row r="503" spans="2:65" s="1" customFormat="1" ht="16.5" customHeight="1">
      <c r="B503" s="33"/>
      <c r="C503" s="132" t="s">
        <v>703</v>
      </c>
      <c r="D503" s="132" t="s">
        <v>165</v>
      </c>
      <c r="E503" s="133" t="s">
        <v>1170</v>
      </c>
      <c r="F503" s="134" t="s">
        <v>1171</v>
      </c>
      <c r="G503" s="135" t="s">
        <v>437</v>
      </c>
      <c r="H503" s="136">
        <v>3</v>
      </c>
      <c r="I503" s="137"/>
      <c r="J503" s="138">
        <f>ROUND(I503*H503,2)</f>
        <v>0</v>
      </c>
      <c r="K503" s="134" t="s">
        <v>34</v>
      </c>
      <c r="L503" s="33"/>
      <c r="M503" s="139" t="s">
        <v>34</v>
      </c>
      <c r="N503" s="140" t="s">
        <v>51</v>
      </c>
      <c r="P503" s="141">
        <f>O503*H503</f>
        <v>0</v>
      </c>
      <c r="Q503" s="141">
        <v>6.9999999999999999E-4</v>
      </c>
      <c r="R503" s="141">
        <f>Q503*H503</f>
        <v>2.0999999999999999E-3</v>
      </c>
      <c r="S503" s="141">
        <v>0</v>
      </c>
      <c r="T503" s="142">
        <f>S503*H503</f>
        <v>0</v>
      </c>
      <c r="AR503" s="143" t="s">
        <v>106</v>
      </c>
      <c r="AT503" s="143" t="s">
        <v>165</v>
      </c>
      <c r="AU503" s="143" t="s">
        <v>88</v>
      </c>
      <c r="AY503" s="17" t="s">
        <v>163</v>
      </c>
      <c r="BE503" s="144">
        <f>IF(N503="základní",J503,0)</f>
        <v>0</v>
      </c>
      <c r="BF503" s="144">
        <f>IF(N503="snížená",J503,0)</f>
        <v>0</v>
      </c>
      <c r="BG503" s="144">
        <f>IF(N503="zákl. přenesená",J503,0)</f>
        <v>0</v>
      </c>
      <c r="BH503" s="144">
        <f>IF(N503="sníž. přenesená",J503,0)</f>
        <v>0</v>
      </c>
      <c r="BI503" s="144">
        <f>IF(N503="nulová",J503,0)</f>
        <v>0</v>
      </c>
      <c r="BJ503" s="17" t="s">
        <v>23</v>
      </c>
      <c r="BK503" s="144">
        <f>ROUND(I503*H503,2)</f>
        <v>0</v>
      </c>
      <c r="BL503" s="17" t="s">
        <v>106</v>
      </c>
      <c r="BM503" s="143" t="s">
        <v>1172</v>
      </c>
    </row>
    <row r="504" spans="2:65" s="12" customFormat="1" ht="11.25">
      <c r="B504" s="149"/>
      <c r="D504" s="150" t="s">
        <v>173</v>
      </c>
      <c r="E504" s="151" t="s">
        <v>34</v>
      </c>
      <c r="F504" s="152" t="s">
        <v>1173</v>
      </c>
      <c r="H504" s="151" t="s">
        <v>34</v>
      </c>
      <c r="I504" s="153"/>
      <c r="L504" s="149"/>
      <c r="M504" s="154"/>
      <c r="T504" s="155"/>
      <c r="AT504" s="151" t="s">
        <v>173</v>
      </c>
      <c r="AU504" s="151" t="s">
        <v>88</v>
      </c>
      <c r="AV504" s="12" t="s">
        <v>23</v>
      </c>
      <c r="AW504" s="12" t="s">
        <v>39</v>
      </c>
      <c r="AX504" s="12" t="s">
        <v>80</v>
      </c>
      <c r="AY504" s="151" t="s">
        <v>163</v>
      </c>
    </row>
    <row r="505" spans="2:65" s="12" customFormat="1" ht="11.25">
      <c r="B505" s="149"/>
      <c r="D505" s="150" t="s">
        <v>173</v>
      </c>
      <c r="E505" s="151" t="s">
        <v>34</v>
      </c>
      <c r="F505" s="152" t="s">
        <v>1174</v>
      </c>
      <c r="H505" s="151" t="s">
        <v>34</v>
      </c>
      <c r="I505" s="153"/>
      <c r="L505" s="149"/>
      <c r="M505" s="154"/>
      <c r="T505" s="155"/>
      <c r="AT505" s="151" t="s">
        <v>173</v>
      </c>
      <c r="AU505" s="151" t="s">
        <v>88</v>
      </c>
      <c r="AV505" s="12" t="s">
        <v>23</v>
      </c>
      <c r="AW505" s="12" t="s">
        <v>39</v>
      </c>
      <c r="AX505" s="12" t="s">
        <v>80</v>
      </c>
      <c r="AY505" s="151" t="s">
        <v>163</v>
      </c>
    </row>
    <row r="506" spans="2:65" s="13" customFormat="1" ht="11.25">
      <c r="B506" s="156"/>
      <c r="D506" s="150" t="s">
        <v>173</v>
      </c>
      <c r="E506" s="157" t="s">
        <v>34</v>
      </c>
      <c r="F506" s="158" t="s">
        <v>88</v>
      </c>
      <c r="H506" s="159">
        <v>2</v>
      </c>
      <c r="I506" s="160"/>
      <c r="L506" s="156"/>
      <c r="M506" s="161"/>
      <c r="T506" s="162"/>
      <c r="AT506" s="157" t="s">
        <v>173</v>
      </c>
      <c r="AU506" s="157" t="s">
        <v>88</v>
      </c>
      <c r="AV506" s="13" t="s">
        <v>88</v>
      </c>
      <c r="AW506" s="13" t="s">
        <v>39</v>
      </c>
      <c r="AX506" s="13" t="s">
        <v>80</v>
      </c>
      <c r="AY506" s="157" t="s">
        <v>163</v>
      </c>
    </row>
    <row r="507" spans="2:65" s="12" customFormat="1" ht="11.25">
      <c r="B507" s="149"/>
      <c r="D507" s="150" t="s">
        <v>173</v>
      </c>
      <c r="E507" s="151" t="s">
        <v>34</v>
      </c>
      <c r="F507" s="152" t="s">
        <v>1175</v>
      </c>
      <c r="H507" s="151" t="s">
        <v>34</v>
      </c>
      <c r="I507" s="153"/>
      <c r="L507" s="149"/>
      <c r="M507" s="154"/>
      <c r="T507" s="155"/>
      <c r="AT507" s="151" t="s">
        <v>173</v>
      </c>
      <c r="AU507" s="151" t="s">
        <v>88</v>
      </c>
      <c r="AV507" s="12" t="s">
        <v>23</v>
      </c>
      <c r="AW507" s="12" t="s">
        <v>39</v>
      </c>
      <c r="AX507" s="12" t="s">
        <v>80</v>
      </c>
      <c r="AY507" s="151" t="s">
        <v>163</v>
      </c>
    </row>
    <row r="508" spans="2:65" s="13" customFormat="1" ht="11.25">
      <c r="B508" s="156"/>
      <c r="D508" s="150" t="s">
        <v>173</v>
      </c>
      <c r="E508" s="157" t="s">
        <v>34</v>
      </c>
      <c r="F508" s="158" t="s">
        <v>23</v>
      </c>
      <c r="H508" s="159">
        <v>1</v>
      </c>
      <c r="I508" s="160"/>
      <c r="L508" s="156"/>
      <c r="M508" s="161"/>
      <c r="T508" s="162"/>
      <c r="AT508" s="157" t="s">
        <v>173</v>
      </c>
      <c r="AU508" s="157" t="s">
        <v>88</v>
      </c>
      <c r="AV508" s="13" t="s">
        <v>88</v>
      </c>
      <c r="AW508" s="13" t="s">
        <v>39</v>
      </c>
      <c r="AX508" s="13" t="s">
        <v>80</v>
      </c>
      <c r="AY508" s="157" t="s">
        <v>163</v>
      </c>
    </row>
    <row r="509" spans="2:65" s="14" customFormat="1" ht="11.25">
      <c r="B509" s="163"/>
      <c r="D509" s="150" t="s">
        <v>173</v>
      </c>
      <c r="E509" s="164" t="s">
        <v>34</v>
      </c>
      <c r="F509" s="165" t="s">
        <v>182</v>
      </c>
      <c r="H509" s="166">
        <v>3</v>
      </c>
      <c r="I509" s="167"/>
      <c r="L509" s="163"/>
      <c r="M509" s="168"/>
      <c r="T509" s="169"/>
      <c r="AT509" s="164" t="s">
        <v>173</v>
      </c>
      <c r="AU509" s="164" t="s">
        <v>88</v>
      </c>
      <c r="AV509" s="14" t="s">
        <v>106</v>
      </c>
      <c r="AW509" s="14" t="s">
        <v>39</v>
      </c>
      <c r="AX509" s="14" t="s">
        <v>23</v>
      </c>
      <c r="AY509" s="164" t="s">
        <v>163</v>
      </c>
    </row>
    <row r="510" spans="2:65" s="1" customFormat="1" ht="24.2" customHeight="1">
      <c r="B510" s="33"/>
      <c r="C510" s="132" t="s">
        <v>707</v>
      </c>
      <c r="D510" s="132" t="s">
        <v>165</v>
      </c>
      <c r="E510" s="133" t="s">
        <v>1176</v>
      </c>
      <c r="F510" s="134" t="s">
        <v>1177</v>
      </c>
      <c r="G510" s="135" t="s">
        <v>373</v>
      </c>
      <c r="H510" s="136">
        <v>8.25</v>
      </c>
      <c r="I510" s="137"/>
      <c r="J510" s="138">
        <f>ROUND(I510*H510,2)</f>
        <v>0</v>
      </c>
      <c r="K510" s="134" t="s">
        <v>169</v>
      </c>
      <c r="L510" s="33"/>
      <c r="M510" s="139" t="s">
        <v>34</v>
      </c>
      <c r="N510" s="140" t="s">
        <v>51</v>
      </c>
      <c r="P510" s="141">
        <f>O510*H510</f>
        <v>0</v>
      </c>
      <c r="Q510" s="141">
        <v>0</v>
      </c>
      <c r="R510" s="141">
        <f>Q510*H510</f>
        <v>0</v>
      </c>
      <c r="S510" s="141">
        <v>0</v>
      </c>
      <c r="T510" s="142">
        <f>S510*H510</f>
        <v>0</v>
      </c>
      <c r="AR510" s="143" t="s">
        <v>106</v>
      </c>
      <c r="AT510" s="143" t="s">
        <v>165</v>
      </c>
      <c r="AU510" s="143" t="s">
        <v>88</v>
      </c>
      <c r="AY510" s="17" t="s">
        <v>163</v>
      </c>
      <c r="BE510" s="144">
        <f>IF(N510="základní",J510,0)</f>
        <v>0</v>
      </c>
      <c r="BF510" s="144">
        <f>IF(N510="snížená",J510,0)</f>
        <v>0</v>
      </c>
      <c r="BG510" s="144">
        <f>IF(N510="zákl. přenesená",J510,0)</f>
        <v>0</v>
      </c>
      <c r="BH510" s="144">
        <f>IF(N510="sníž. přenesená",J510,0)</f>
        <v>0</v>
      </c>
      <c r="BI510" s="144">
        <f>IF(N510="nulová",J510,0)</f>
        <v>0</v>
      </c>
      <c r="BJ510" s="17" t="s">
        <v>23</v>
      </c>
      <c r="BK510" s="144">
        <f>ROUND(I510*H510,2)</f>
        <v>0</v>
      </c>
      <c r="BL510" s="17" t="s">
        <v>106</v>
      </c>
      <c r="BM510" s="143" t="s">
        <v>1178</v>
      </c>
    </row>
    <row r="511" spans="2:65" s="1" customFormat="1" ht="11.25">
      <c r="B511" s="33"/>
      <c r="D511" s="145" t="s">
        <v>171</v>
      </c>
      <c r="F511" s="146" t="s">
        <v>1179</v>
      </c>
      <c r="I511" s="147"/>
      <c r="L511" s="33"/>
      <c r="M511" s="148"/>
      <c r="T511" s="54"/>
      <c r="AT511" s="17" t="s">
        <v>171</v>
      </c>
      <c r="AU511" s="17" t="s">
        <v>88</v>
      </c>
    </row>
    <row r="512" spans="2:65" s="12" customFormat="1" ht="11.25">
      <c r="B512" s="149"/>
      <c r="D512" s="150" t="s">
        <v>173</v>
      </c>
      <c r="E512" s="151" t="s">
        <v>34</v>
      </c>
      <c r="F512" s="152" t="s">
        <v>1180</v>
      </c>
      <c r="H512" s="151" t="s">
        <v>34</v>
      </c>
      <c r="I512" s="153"/>
      <c r="L512" s="149"/>
      <c r="M512" s="154"/>
      <c r="T512" s="155"/>
      <c r="AT512" s="151" t="s">
        <v>173</v>
      </c>
      <c r="AU512" s="151" t="s">
        <v>88</v>
      </c>
      <c r="AV512" s="12" t="s">
        <v>23</v>
      </c>
      <c r="AW512" s="12" t="s">
        <v>39</v>
      </c>
      <c r="AX512" s="12" t="s">
        <v>80</v>
      </c>
      <c r="AY512" s="151" t="s">
        <v>163</v>
      </c>
    </row>
    <row r="513" spans="2:65" s="13" customFormat="1" ht="11.25">
      <c r="B513" s="156"/>
      <c r="D513" s="150" t="s">
        <v>173</v>
      </c>
      <c r="E513" s="157" t="s">
        <v>34</v>
      </c>
      <c r="F513" s="158" t="s">
        <v>1181</v>
      </c>
      <c r="H513" s="159">
        <v>8.25</v>
      </c>
      <c r="I513" s="160"/>
      <c r="L513" s="156"/>
      <c r="M513" s="161"/>
      <c r="T513" s="162"/>
      <c r="AT513" s="157" t="s">
        <v>173</v>
      </c>
      <c r="AU513" s="157" t="s">
        <v>88</v>
      </c>
      <c r="AV513" s="13" t="s">
        <v>88</v>
      </c>
      <c r="AW513" s="13" t="s">
        <v>39</v>
      </c>
      <c r="AX513" s="13" t="s">
        <v>23</v>
      </c>
      <c r="AY513" s="157" t="s">
        <v>163</v>
      </c>
    </row>
    <row r="514" spans="2:65" s="1" customFormat="1" ht="24.2" customHeight="1">
      <c r="B514" s="33"/>
      <c r="C514" s="132" t="s">
        <v>711</v>
      </c>
      <c r="D514" s="132" t="s">
        <v>165</v>
      </c>
      <c r="E514" s="133" t="s">
        <v>1182</v>
      </c>
      <c r="F514" s="134" t="s">
        <v>1183</v>
      </c>
      <c r="G514" s="135" t="s">
        <v>168</v>
      </c>
      <c r="H514" s="136">
        <v>5</v>
      </c>
      <c r="I514" s="137"/>
      <c r="J514" s="138">
        <f>ROUND(I514*H514,2)</f>
        <v>0</v>
      </c>
      <c r="K514" s="134" t="s">
        <v>169</v>
      </c>
      <c r="L514" s="33"/>
      <c r="M514" s="139" t="s">
        <v>34</v>
      </c>
      <c r="N514" s="140" t="s">
        <v>51</v>
      </c>
      <c r="P514" s="141">
        <f>O514*H514</f>
        <v>0</v>
      </c>
      <c r="Q514" s="141">
        <v>1.0000000000000001E-5</v>
      </c>
      <c r="R514" s="141">
        <f>Q514*H514</f>
        <v>5.0000000000000002E-5</v>
      </c>
      <c r="S514" s="141">
        <v>0</v>
      </c>
      <c r="T514" s="142">
        <f>S514*H514</f>
        <v>0</v>
      </c>
      <c r="AR514" s="143" t="s">
        <v>106</v>
      </c>
      <c r="AT514" s="143" t="s">
        <v>165</v>
      </c>
      <c r="AU514" s="143" t="s">
        <v>88</v>
      </c>
      <c r="AY514" s="17" t="s">
        <v>163</v>
      </c>
      <c r="BE514" s="144">
        <f>IF(N514="základní",J514,0)</f>
        <v>0</v>
      </c>
      <c r="BF514" s="144">
        <f>IF(N514="snížená",J514,0)</f>
        <v>0</v>
      </c>
      <c r="BG514" s="144">
        <f>IF(N514="zákl. přenesená",J514,0)</f>
        <v>0</v>
      </c>
      <c r="BH514" s="144">
        <f>IF(N514="sníž. přenesená",J514,0)</f>
        <v>0</v>
      </c>
      <c r="BI514" s="144">
        <f>IF(N514="nulová",J514,0)</f>
        <v>0</v>
      </c>
      <c r="BJ514" s="17" t="s">
        <v>23</v>
      </c>
      <c r="BK514" s="144">
        <f>ROUND(I514*H514,2)</f>
        <v>0</v>
      </c>
      <c r="BL514" s="17" t="s">
        <v>106</v>
      </c>
      <c r="BM514" s="143" t="s">
        <v>1184</v>
      </c>
    </row>
    <row r="515" spans="2:65" s="1" customFormat="1" ht="11.25">
      <c r="B515" s="33"/>
      <c r="D515" s="145" t="s">
        <v>171</v>
      </c>
      <c r="F515" s="146" t="s">
        <v>1185</v>
      </c>
      <c r="I515" s="147"/>
      <c r="L515" s="33"/>
      <c r="M515" s="148"/>
      <c r="T515" s="54"/>
      <c r="AT515" s="17" t="s">
        <v>171</v>
      </c>
      <c r="AU515" s="17" t="s">
        <v>88</v>
      </c>
    </row>
    <row r="516" spans="2:65" s="12" customFormat="1" ht="11.25">
      <c r="B516" s="149"/>
      <c r="D516" s="150" t="s">
        <v>173</v>
      </c>
      <c r="E516" s="151" t="s">
        <v>34</v>
      </c>
      <c r="F516" s="152" t="s">
        <v>1186</v>
      </c>
      <c r="H516" s="151" t="s">
        <v>34</v>
      </c>
      <c r="I516" s="153"/>
      <c r="L516" s="149"/>
      <c r="M516" s="154"/>
      <c r="T516" s="155"/>
      <c r="AT516" s="151" t="s">
        <v>173</v>
      </c>
      <c r="AU516" s="151" t="s">
        <v>88</v>
      </c>
      <c r="AV516" s="12" t="s">
        <v>23</v>
      </c>
      <c r="AW516" s="12" t="s">
        <v>39</v>
      </c>
      <c r="AX516" s="12" t="s">
        <v>80</v>
      </c>
      <c r="AY516" s="151" t="s">
        <v>163</v>
      </c>
    </row>
    <row r="517" spans="2:65" s="13" customFormat="1" ht="11.25">
      <c r="B517" s="156"/>
      <c r="D517" s="150" t="s">
        <v>173</v>
      </c>
      <c r="E517" s="157" t="s">
        <v>34</v>
      </c>
      <c r="F517" s="158" t="s">
        <v>1187</v>
      </c>
      <c r="H517" s="159">
        <v>5</v>
      </c>
      <c r="I517" s="160"/>
      <c r="L517" s="156"/>
      <c r="M517" s="161"/>
      <c r="T517" s="162"/>
      <c r="AT517" s="157" t="s">
        <v>173</v>
      </c>
      <c r="AU517" s="157" t="s">
        <v>88</v>
      </c>
      <c r="AV517" s="13" t="s">
        <v>88</v>
      </c>
      <c r="AW517" s="13" t="s">
        <v>39</v>
      </c>
      <c r="AX517" s="13" t="s">
        <v>23</v>
      </c>
      <c r="AY517" s="157" t="s">
        <v>163</v>
      </c>
    </row>
    <row r="518" spans="2:65" s="1" customFormat="1" ht="21.75" customHeight="1">
      <c r="B518" s="33"/>
      <c r="C518" s="132" t="s">
        <v>724</v>
      </c>
      <c r="D518" s="132" t="s">
        <v>165</v>
      </c>
      <c r="E518" s="133" t="s">
        <v>1188</v>
      </c>
      <c r="F518" s="134" t="s">
        <v>1189</v>
      </c>
      <c r="G518" s="135" t="s">
        <v>168</v>
      </c>
      <c r="H518" s="136">
        <v>8.25</v>
      </c>
      <c r="I518" s="137"/>
      <c r="J518" s="138">
        <f>ROUND(I518*H518,2)</f>
        <v>0</v>
      </c>
      <c r="K518" s="134" t="s">
        <v>169</v>
      </c>
      <c r="L518" s="33"/>
      <c r="M518" s="139" t="s">
        <v>34</v>
      </c>
      <c r="N518" s="140" t="s">
        <v>51</v>
      </c>
      <c r="P518" s="141">
        <f>O518*H518</f>
        <v>0</v>
      </c>
      <c r="Q518" s="141">
        <v>1.6000000000000001E-3</v>
      </c>
      <c r="R518" s="141">
        <f>Q518*H518</f>
        <v>1.32E-2</v>
      </c>
      <c r="S518" s="141">
        <v>0</v>
      </c>
      <c r="T518" s="142">
        <f>S518*H518</f>
        <v>0</v>
      </c>
      <c r="AR518" s="143" t="s">
        <v>106</v>
      </c>
      <c r="AT518" s="143" t="s">
        <v>165</v>
      </c>
      <c r="AU518" s="143" t="s">
        <v>88</v>
      </c>
      <c r="AY518" s="17" t="s">
        <v>163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7" t="s">
        <v>23</v>
      </c>
      <c r="BK518" s="144">
        <f>ROUND(I518*H518,2)</f>
        <v>0</v>
      </c>
      <c r="BL518" s="17" t="s">
        <v>106</v>
      </c>
      <c r="BM518" s="143" t="s">
        <v>1190</v>
      </c>
    </row>
    <row r="519" spans="2:65" s="1" customFormat="1" ht="11.25">
      <c r="B519" s="33"/>
      <c r="D519" s="145" t="s">
        <v>171</v>
      </c>
      <c r="F519" s="146" t="s">
        <v>1191</v>
      </c>
      <c r="I519" s="147"/>
      <c r="L519" s="33"/>
      <c r="M519" s="148"/>
      <c r="T519" s="54"/>
      <c r="AT519" s="17" t="s">
        <v>171</v>
      </c>
      <c r="AU519" s="17" t="s">
        <v>88</v>
      </c>
    </row>
    <row r="520" spans="2:65" s="12" customFormat="1" ht="11.25">
      <c r="B520" s="149"/>
      <c r="D520" s="150" t="s">
        <v>173</v>
      </c>
      <c r="E520" s="151" t="s">
        <v>34</v>
      </c>
      <c r="F520" s="152" t="s">
        <v>1180</v>
      </c>
      <c r="H520" s="151" t="s">
        <v>34</v>
      </c>
      <c r="I520" s="153"/>
      <c r="L520" s="149"/>
      <c r="M520" s="154"/>
      <c r="T520" s="155"/>
      <c r="AT520" s="151" t="s">
        <v>173</v>
      </c>
      <c r="AU520" s="151" t="s">
        <v>88</v>
      </c>
      <c r="AV520" s="12" t="s">
        <v>23</v>
      </c>
      <c r="AW520" s="12" t="s">
        <v>39</v>
      </c>
      <c r="AX520" s="12" t="s">
        <v>80</v>
      </c>
      <c r="AY520" s="151" t="s">
        <v>163</v>
      </c>
    </row>
    <row r="521" spans="2:65" s="13" customFormat="1" ht="11.25">
      <c r="B521" s="156"/>
      <c r="D521" s="150" t="s">
        <v>173</v>
      </c>
      <c r="E521" s="157" t="s">
        <v>34</v>
      </c>
      <c r="F521" s="158" t="s">
        <v>1181</v>
      </c>
      <c r="H521" s="159">
        <v>8.25</v>
      </c>
      <c r="I521" s="160"/>
      <c r="L521" s="156"/>
      <c r="M521" s="161"/>
      <c r="T521" s="162"/>
      <c r="AT521" s="157" t="s">
        <v>173</v>
      </c>
      <c r="AU521" s="157" t="s">
        <v>88</v>
      </c>
      <c r="AV521" s="13" t="s">
        <v>88</v>
      </c>
      <c r="AW521" s="13" t="s">
        <v>39</v>
      </c>
      <c r="AX521" s="13" t="s">
        <v>23</v>
      </c>
      <c r="AY521" s="157" t="s">
        <v>163</v>
      </c>
    </row>
    <row r="522" spans="2:65" s="1" customFormat="1" ht="16.5" customHeight="1">
      <c r="B522" s="33"/>
      <c r="C522" s="132" t="s">
        <v>731</v>
      </c>
      <c r="D522" s="132" t="s">
        <v>165</v>
      </c>
      <c r="E522" s="133" t="s">
        <v>1192</v>
      </c>
      <c r="F522" s="134" t="s">
        <v>1193</v>
      </c>
      <c r="G522" s="135" t="s">
        <v>168</v>
      </c>
      <c r="H522" s="136">
        <v>5</v>
      </c>
      <c r="I522" s="137"/>
      <c r="J522" s="138">
        <f>ROUND(I522*H522,2)</f>
        <v>0</v>
      </c>
      <c r="K522" s="134" t="s">
        <v>169</v>
      </c>
      <c r="L522" s="33"/>
      <c r="M522" s="139" t="s">
        <v>34</v>
      </c>
      <c r="N522" s="140" t="s">
        <v>51</v>
      </c>
      <c r="P522" s="141">
        <f>O522*H522</f>
        <v>0</v>
      </c>
      <c r="Q522" s="141">
        <v>1.1999999999999999E-3</v>
      </c>
      <c r="R522" s="141">
        <f>Q522*H522</f>
        <v>5.9999999999999993E-3</v>
      </c>
      <c r="S522" s="141">
        <v>0</v>
      </c>
      <c r="T522" s="142">
        <f>S522*H522</f>
        <v>0</v>
      </c>
      <c r="AR522" s="143" t="s">
        <v>106</v>
      </c>
      <c r="AT522" s="143" t="s">
        <v>165</v>
      </c>
      <c r="AU522" s="143" t="s">
        <v>88</v>
      </c>
      <c r="AY522" s="17" t="s">
        <v>163</v>
      </c>
      <c r="BE522" s="144">
        <f>IF(N522="základní",J522,0)</f>
        <v>0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7" t="s">
        <v>23</v>
      </c>
      <c r="BK522" s="144">
        <f>ROUND(I522*H522,2)</f>
        <v>0</v>
      </c>
      <c r="BL522" s="17" t="s">
        <v>106</v>
      </c>
      <c r="BM522" s="143" t="s">
        <v>1194</v>
      </c>
    </row>
    <row r="523" spans="2:65" s="1" customFormat="1" ht="11.25">
      <c r="B523" s="33"/>
      <c r="D523" s="145" t="s">
        <v>171</v>
      </c>
      <c r="F523" s="146" t="s">
        <v>1195</v>
      </c>
      <c r="I523" s="147"/>
      <c r="L523" s="33"/>
      <c r="M523" s="148"/>
      <c r="T523" s="54"/>
      <c r="AT523" s="17" t="s">
        <v>171</v>
      </c>
      <c r="AU523" s="17" t="s">
        <v>88</v>
      </c>
    </row>
    <row r="524" spans="2:65" s="12" customFormat="1" ht="11.25">
      <c r="B524" s="149"/>
      <c r="D524" s="150" t="s">
        <v>173</v>
      </c>
      <c r="E524" s="151" t="s">
        <v>34</v>
      </c>
      <c r="F524" s="152" t="s">
        <v>1186</v>
      </c>
      <c r="H524" s="151" t="s">
        <v>34</v>
      </c>
      <c r="I524" s="153"/>
      <c r="L524" s="149"/>
      <c r="M524" s="154"/>
      <c r="T524" s="155"/>
      <c r="AT524" s="151" t="s">
        <v>173</v>
      </c>
      <c r="AU524" s="151" t="s">
        <v>88</v>
      </c>
      <c r="AV524" s="12" t="s">
        <v>23</v>
      </c>
      <c r="AW524" s="12" t="s">
        <v>39</v>
      </c>
      <c r="AX524" s="12" t="s">
        <v>80</v>
      </c>
      <c r="AY524" s="151" t="s">
        <v>163</v>
      </c>
    </row>
    <row r="525" spans="2:65" s="13" customFormat="1" ht="11.25">
      <c r="B525" s="156"/>
      <c r="D525" s="150" t="s">
        <v>173</v>
      </c>
      <c r="E525" s="157" t="s">
        <v>34</v>
      </c>
      <c r="F525" s="158" t="s">
        <v>1187</v>
      </c>
      <c r="H525" s="159">
        <v>5</v>
      </c>
      <c r="I525" s="160"/>
      <c r="L525" s="156"/>
      <c r="M525" s="161"/>
      <c r="T525" s="162"/>
      <c r="AT525" s="157" t="s">
        <v>173</v>
      </c>
      <c r="AU525" s="157" t="s">
        <v>88</v>
      </c>
      <c r="AV525" s="13" t="s">
        <v>88</v>
      </c>
      <c r="AW525" s="13" t="s">
        <v>39</v>
      </c>
      <c r="AX525" s="13" t="s">
        <v>23</v>
      </c>
      <c r="AY525" s="157" t="s">
        <v>163</v>
      </c>
    </row>
    <row r="526" spans="2:65" s="1" customFormat="1" ht="37.9" customHeight="1">
      <c r="B526" s="33"/>
      <c r="C526" s="132" t="s">
        <v>353</v>
      </c>
      <c r="D526" s="132" t="s">
        <v>165</v>
      </c>
      <c r="E526" s="133" t="s">
        <v>646</v>
      </c>
      <c r="F526" s="134" t="s">
        <v>647</v>
      </c>
      <c r="G526" s="135" t="s">
        <v>373</v>
      </c>
      <c r="H526" s="136">
        <v>24</v>
      </c>
      <c r="I526" s="137"/>
      <c r="J526" s="138">
        <f>ROUND(I526*H526,2)</f>
        <v>0</v>
      </c>
      <c r="K526" s="134" t="s">
        <v>169</v>
      </c>
      <c r="L526" s="33"/>
      <c r="M526" s="139" t="s">
        <v>34</v>
      </c>
      <c r="N526" s="140" t="s">
        <v>51</v>
      </c>
      <c r="P526" s="141">
        <f>O526*H526</f>
        <v>0</v>
      </c>
      <c r="Q526" s="141">
        <v>8.9779999999999999E-2</v>
      </c>
      <c r="R526" s="141">
        <f>Q526*H526</f>
        <v>2.1547200000000002</v>
      </c>
      <c r="S526" s="141">
        <v>0</v>
      </c>
      <c r="T526" s="142">
        <f>S526*H526</f>
        <v>0</v>
      </c>
      <c r="AR526" s="143" t="s">
        <v>106</v>
      </c>
      <c r="AT526" s="143" t="s">
        <v>165</v>
      </c>
      <c r="AU526" s="143" t="s">
        <v>88</v>
      </c>
      <c r="AY526" s="17" t="s">
        <v>163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7" t="s">
        <v>23</v>
      </c>
      <c r="BK526" s="144">
        <f>ROUND(I526*H526,2)</f>
        <v>0</v>
      </c>
      <c r="BL526" s="17" t="s">
        <v>106</v>
      </c>
      <c r="BM526" s="143" t="s">
        <v>1196</v>
      </c>
    </row>
    <row r="527" spans="2:65" s="1" customFormat="1" ht="11.25">
      <c r="B527" s="33"/>
      <c r="D527" s="145" t="s">
        <v>171</v>
      </c>
      <c r="F527" s="146" t="s">
        <v>649</v>
      </c>
      <c r="I527" s="147"/>
      <c r="L527" s="33"/>
      <c r="M527" s="148"/>
      <c r="T527" s="54"/>
      <c r="AT527" s="17" t="s">
        <v>171</v>
      </c>
      <c r="AU527" s="17" t="s">
        <v>88</v>
      </c>
    </row>
    <row r="528" spans="2:65" s="12" customFormat="1" ht="11.25">
      <c r="B528" s="149"/>
      <c r="D528" s="150" t="s">
        <v>173</v>
      </c>
      <c r="E528" s="151" t="s">
        <v>34</v>
      </c>
      <c r="F528" s="152" t="s">
        <v>650</v>
      </c>
      <c r="H528" s="151" t="s">
        <v>34</v>
      </c>
      <c r="I528" s="153"/>
      <c r="L528" s="149"/>
      <c r="M528" s="154"/>
      <c r="T528" s="155"/>
      <c r="AT528" s="151" t="s">
        <v>173</v>
      </c>
      <c r="AU528" s="151" t="s">
        <v>88</v>
      </c>
      <c r="AV528" s="12" t="s">
        <v>23</v>
      </c>
      <c r="AW528" s="12" t="s">
        <v>39</v>
      </c>
      <c r="AX528" s="12" t="s">
        <v>80</v>
      </c>
      <c r="AY528" s="151" t="s">
        <v>163</v>
      </c>
    </row>
    <row r="529" spans="2:65" s="12" customFormat="1" ht="11.25">
      <c r="B529" s="149"/>
      <c r="D529" s="150" t="s">
        <v>173</v>
      </c>
      <c r="E529" s="151" t="s">
        <v>34</v>
      </c>
      <c r="F529" s="152" t="s">
        <v>651</v>
      </c>
      <c r="H529" s="151" t="s">
        <v>34</v>
      </c>
      <c r="I529" s="153"/>
      <c r="L529" s="149"/>
      <c r="M529" s="154"/>
      <c r="T529" s="155"/>
      <c r="AT529" s="151" t="s">
        <v>173</v>
      </c>
      <c r="AU529" s="151" t="s">
        <v>88</v>
      </c>
      <c r="AV529" s="12" t="s">
        <v>23</v>
      </c>
      <c r="AW529" s="12" t="s">
        <v>39</v>
      </c>
      <c r="AX529" s="12" t="s">
        <v>80</v>
      </c>
      <c r="AY529" s="151" t="s">
        <v>163</v>
      </c>
    </row>
    <row r="530" spans="2:65" s="12" customFormat="1" ht="11.25">
      <c r="B530" s="149"/>
      <c r="D530" s="150" t="s">
        <v>173</v>
      </c>
      <c r="E530" s="151" t="s">
        <v>34</v>
      </c>
      <c r="F530" s="152" t="s">
        <v>656</v>
      </c>
      <c r="H530" s="151" t="s">
        <v>34</v>
      </c>
      <c r="I530" s="153"/>
      <c r="L530" s="149"/>
      <c r="M530" s="154"/>
      <c r="T530" s="155"/>
      <c r="AT530" s="151" t="s">
        <v>173</v>
      </c>
      <c r="AU530" s="151" t="s">
        <v>88</v>
      </c>
      <c r="AV530" s="12" t="s">
        <v>23</v>
      </c>
      <c r="AW530" s="12" t="s">
        <v>39</v>
      </c>
      <c r="AX530" s="12" t="s">
        <v>80</v>
      </c>
      <c r="AY530" s="151" t="s">
        <v>163</v>
      </c>
    </row>
    <row r="531" spans="2:65" s="13" customFormat="1" ht="11.25">
      <c r="B531" s="156"/>
      <c r="D531" s="150" t="s">
        <v>173</v>
      </c>
      <c r="E531" s="157" t="s">
        <v>34</v>
      </c>
      <c r="F531" s="158" t="s">
        <v>1197</v>
      </c>
      <c r="H531" s="159">
        <v>24</v>
      </c>
      <c r="I531" s="160"/>
      <c r="L531" s="156"/>
      <c r="M531" s="161"/>
      <c r="T531" s="162"/>
      <c r="AT531" s="157" t="s">
        <v>173</v>
      </c>
      <c r="AU531" s="157" t="s">
        <v>88</v>
      </c>
      <c r="AV531" s="13" t="s">
        <v>88</v>
      </c>
      <c r="AW531" s="13" t="s">
        <v>39</v>
      </c>
      <c r="AX531" s="13" t="s">
        <v>23</v>
      </c>
      <c r="AY531" s="157" t="s">
        <v>163</v>
      </c>
    </row>
    <row r="532" spans="2:65" s="1" customFormat="1" ht="16.5" customHeight="1">
      <c r="B532" s="33"/>
      <c r="C532" s="170" t="s">
        <v>740</v>
      </c>
      <c r="D532" s="170" t="s">
        <v>309</v>
      </c>
      <c r="E532" s="171" t="s">
        <v>659</v>
      </c>
      <c r="F532" s="172" t="s">
        <v>660</v>
      </c>
      <c r="G532" s="173" t="s">
        <v>168</v>
      </c>
      <c r="H532" s="174">
        <v>2.448</v>
      </c>
      <c r="I532" s="175"/>
      <c r="J532" s="176">
        <f>ROUND(I532*H532,2)</f>
        <v>0</v>
      </c>
      <c r="K532" s="172" t="s">
        <v>169</v>
      </c>
      <c r="L532" s="177"/>
      <c r="M532" s="178" t="s">
        <v>34</v>
      </c>
      <c r="N532" s="179" t="s">
        <v>51</v>
      </c>
      <c r="P532" s="141">
        <f>O532*H532</f>
        <v>0</v>
      </c>
      <c r="Q532" s="141">
        <v>0.222</v>
      </c>
      <c r="R532" s="141">
        <f>Q532*H532</f>
        <v>0.54345600000000005</v>
      </c>
      <c r="S532" s="141">
        <v>0</v>
      </c>
      <c r="T532" s="142">
        <f>S532*H532</f>
        <v>0</v>
      </c>
      <c r="AR532" s="143" t="s">
        <v>248</v>
      </c>
      <c r="AT532" s="143" t="s">
        <v>309</v>
      </c>
      <c r="AU532" s="143" t="s">
        <v>88</v>
      </c>
      <c r="AY532" s="17" t="s">
        <v>163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7" t="s">
        <v>23</v>
      </c>
      <c r="BK532" s="144">
        <f>ROUND(I532*H532,2)</f>
        <v>0</v>
      </c>
      <c r="BL532" s="17" t="s">
        <v>106</v>
      </c>
      <c r="BM532" s="143" t="s">
        <v>1198</v>
      </c>
    </row>
    <row r="533" spans="2:65" s="12" customFormat="1" ht="11.25">
      <c r="B533" s="149"/>
      <c r="D533" s="150" t="s">
        <v>173</v>
      </c>
      <c r="E533" s="151" t="s">
        <v>34</v>
      </c>
      <c r="F533" s="152" t="s">
        <v>446</v>
      </c>
      <c r="H533" s="151" t="s">
        <v>34</v>
      </c>
      <c r="I533" s="153"/>
      <c r="L533" s="149"/>
      <c r="M533" s="154"/>
      <c r="T533" s="155"/>
      <c r="AT533" s="151" t="s">
        <v>173</v>
      </c>
      <c r="AU533" s="151" t="s">
        <v>88</v>
      </c>
      <c r="AV533" s="12" t="s">
        <v>23</v>
      </c>
      <c r="AW533" s="12" t="s">
        <v>39</v>
      </c>
      <c r="AX533" s="12" t="s">
        <v>80</v>
      </c>
      <c r="AY533" s="151" t="s">
        <v>163</v>
      </c>
    </row>
    <row r="534" spans="2:65" s="13" customFormat="1" ht="11.25">
      <c r="B534" s="156"/>
      <c r="D534" s="150" t="s">
        <v>173</v>
      </c>
      <c r="E534" s="157" t="s">
        <v>34</v>
      </c>
      <c r="F534" s="158" t="s">
        <v>1199</v>
      </c>
      <c r="H534" s="159">
        <v>2.448</v>
      </c>
      <c r="I534" s="160"/>
      <c r="L534" s="156"/>
      <c r="M534" s="161"/>
      <c r="T534" s="162"/>
      <c r="AT534" s="157" t="s">
        <v>173</v>
      </c>
      <c r="AU534" s="157" t="s">
        <v>88</v>
      </c>
      <c r="AV534" s="13" t="s">
        <v>88</v>
      </c>
      <c r="AW534" s="13" t="s">
        <v>39</v>
      </c>
      <c r="AX534" s="13" t="s">
        <v>80</v>
      </c>
      <c r="AY534" s="157" t="s">
        <v>163</v>
      </c>
    </row>
    <row r="535" spans="2:65" s="14" customFormat="1" ht="11.25">
      <c r="B535" s="163"/>
      <c r="D535" s="150" t="s">
        <v>173</v>
      </c>
      <c r="E535" s="164" t="s">
        <v>34</v>
      </c>
      <c r="F535" s="165" t="s">
        <v>182</v>
      </c>
      <c r="H535" s="166">
        <v>2.448</v>
      </c>
      <c r="I535" s="167"/>
      <c r="L535" s="163"/>
      <c r="M535" s="168"/>
      <c r="T535" s="169"/>
      <c r="AT535" s="164" t="s">
        <v>173</v>
      </c>
      <c r="AU535" s="164" t="s">
        <v>88</v>
      </c>
      <c r="AV535" s="14" t="s">
        <v>106</v>
      </c>
      <c r="AW535" s="14" t="s">
        <v>39</v>
      </c>
      <c r="AX535" s="14" t="s">
        <v>23</v>
      </c>
      <c r="AY535" s="164" t="s">
        <v>163</v>
      </c>
    </row>
    <row r="536" spans="2:65" s="1" customFormat="1" ht="33" customHeight="1">
      <c r="B536" s="33"/>
      <c r="C536" s="132" t="s">
        <v>730</v>
      </c>
      <c r="D536" s="132" t="s">
        <v>165</v>
      </c>
      <c r="E536" s="133" t="s">
        <v>664</v>
      </c>
      <c r="F536" s="134" t="s">
        <v>665</v>
      </c>
      <c r="G536" s="135" t="s">
        <v>373</v>
      </c>
      <c r="H536" s="136">
        <v>138</v>
      </c>
      <c r="I536" s="137"/>
      <c r="J536" s="138">
        <f>ROUND(I536*H536,2)</f>
        <v>0</v>
      </c>
      <c r="K536" s="134" t="s">
        <v>169</v>
      </c>
      <c r="L536" s="33"/>
      <c r="M536" s="139" t="s">
        <v>34</v>
      </c>
      <c r="N536" s="140" t="s">
        <v>51</v>
      </c>
      <c r="P536" s="141">
        <f>O536*H536</f>
        <v>0</v>
      </c>
      <c r="Q536" s="141">
        <v>0.12095</v>
      </c>
      <c r="R536" s="141">
        <f>Q536*H536</f>
        <v>16.691099999999999</v>
      </c>
      <c r="S536" s="141">
        <v>0</v>
      </c>
      <c r="T536" s="142">
        <f>S536*H536</f>
        <v>0</v>
      </c>
      <c r="AR536" s="143" t="s">
        <v>106</v>
      </c>
      <c r="AT536" s="143" t="s">
        <v>165</v>
      </c>
      <c r="AU536" s="143" t="s">
        <v>88</v>
      </c>
      <c r="AY536" s="17" t="s">
        <v>163</v>
      </c>
      <c r="BE536" s="144">
        <f>IF(N536="základní",J536,0)</f>
        <v>0</v>
      </c>
      <c r="BF536" s="144">
        <f>IF(N536="snížená",J536,0)</f>
        <v>0</v>
      </c>
      <c r="BG536" s="144">
        <f>IF(N536="zákl. přenesená",J536,0)</f>
        <v>0</v>
      </c>
      <c r="BH536" s="144">
        <f>IF(N536="sníž. přenesená",J536,0)</f>
        <v>0</v>
      </c>
      <c r="BI536" s="144">
        <f>IF(N536="nulová",J536,0)</f>
        <v>0</v>
      </c>
      <c r="BJ536" s="17" t="s">
        <v>23</v>
      </c>
      <c r="BK536" s="144">
        <f>ROUND(I536*H536,2)</f>
        <v>0</v>
      </c>
      <c r="BL536" s="17" t="s">
        <v>106</v>
      </c>
      <c r="BM536" s="143" t="s">
        <v>1200</v>
      </c>
    </row>
    <row r="537" spans="2:65" s="1" customFormat="1" ht="11.25">
      <c r="B537" s="33"/>
      <c r="D537" s="145" t="s">
        <v>171</v>
      </c>
      <c r="F537" s="146" t="s">
        <v>667</v>
      </c>
      <c r="I537" s="147"/>
      <c r="L537" s="33"/>
      <c r="M537" s="148"/>
      <c r="T537" s="54"/>
      <c r="AT537" s="17" t="s">
        <v>171</v>
      </c>
      <c r="AU537" s="17" t="s">
        <v>88</v>
      </c>
    </row>
    <row r="538" spans="2:65" s="12" customFormat="1" ht="11.25">
      <c r="B538" s="149"/>
      <c r="D538" s="150" t="s">
        <v>173</v>
      </c>
      <c r="E538" s="151" t="s">
        <v>34</v>
      </c>
      <c r="F538" s="152" t="s">
        <v>668</v>
      </c>
      <c r="H538" s="151" t="s">
        <v>34</v>
      </c>
      <c r="I538" s="153"/>
      <c r="L538" s="149"/>
      <c r="M538" s="154"/>
      <c r="T538" s="155"/>
      <c r="AT538" s="151" t="s">
        <v>173</v>
      </c>
      <c r="AU538" s="151" t="s">
        <v>88</v>
      </c>
      <c r="AV538" s="12" t="s">
        <v>23</v>
      </c>
      <c r="AW538" s="12" t="s">
        <v>39</v>
      </c>
      <c r="AX538" s="12" t="s">
        <v>80</v>
      </c>
      <c r="AY538" s="151" t="s">
        <v>163</v>
      </c>
    </row>
    <row r="539" spans="2:65" s="12" customFormat="1" ht="11.25">
      <c r="B539" s="149"/>
      <c r="D539" s="150" t="s">
        <v>173</v>
      </c>
      <c r="E539" s="151" t="s">
        <v>34</v>
      </c>
      <c r="F539" s="152" t="s">
        <v>652</v>
      </c>
      <c r="H539" s="151" t="s">
        <v>34</v>
      </c>
      <c r="I539" s="153"/>
      <c r="L539" s="149"/>
      <c r="M539" s="154"/>
      <c r="T539" s="155"/>
      <c r="AT539" s="151" t="s">
        <v>173</v>
      </c>
      <c r="AU539" s="151" t="s">
        <v>88</v>
      </c>
      <c r="AV539" s="12" t="s">
        <v>23</v>
      </c>
      <c r="AW539" s="12" t="s">
        <v>39</v>
      </c>
      <c r="AX539" s="12" t="s">
        <v>80</v>
      </c>
      <c r="AY539" s="151" t="s">
        <v>163</v>
      </c>
    </row>
    <row r="540" spans="2:65" s="13" customFormat="1" ht="11.25">
      <c r="B540" s="156"/>
      <c r="D540" s="150" t="s">
        <v>173</v>
      </c>
      <c r="E540" s="157" t="s">
        <v>34</v>
      </c>
      <c r="F540" s="158" t="s">
        <v>1201</v>
      </c>
      <c r="H540" s="159">
        <v>128</v>
      </c>
      <c r="I540" s="160"/>
      <c r="L540" s="156"/>
      <c r="M540" s="161"/>
      <c r="T540" s="162"/>
      <c r="AT540" s="157" t="s">
        <v>173</v>
      </c>
      <c r="AU540" s="157" t="s">
        <v>88</v>
      </c>
      <c r="AV540" s="13" t="s">
        <v>88</v>
      </c>
      <c r="AW540" s="13" t="s">
        <v>39</v>
      </c>
      <c r="AX540" s="13" t="s">
        <v>80</v>
      </c>
      <c r="AY540" s="157" t="s">
        <v>163</v>
      </c>
    </row>
    <row r="541" spans="2:65" s="12" customFormat="1" ht="11.25">
      <c r="B541" s="149"/>
      <c r="D541" s="150" t="s">
        <v>173</v>
      </c>
      <c r="E541" s="151" t="s">
        <v>34</v>
      </c>
      <c r="F541" s="152" t="s">
        <v>656</v>
      </c>
      <c r="H541" s="151" t="s">
        <v>34</v>
      </c>
      <c r="I541" s="153"/>
      <c r="L541" s="149"/>
      <c r="M541" s="154"/>
      <c r="T541" s="155"/>
      <c r="AT541" s="151" t="s">
        <v>173</v>
      </c>
      <c r="AU541" s="151" t="s">
        <v>88</v>
      </c>
      <c r="AV541" s="12" t="s">
        <v>23</v>
      </c>
      <c r="AW541" s="12" t="s">
        <v>39</v>
      </c>
      <c r="AX541" s="12" t="s">
        <v>80</v>
      </c>
      <c r="AY541" s="151" t="s">
        <v>163</v>
      </c>
    </row>
    <row r="542" spans="2:65" s="13" customFormat="1" ht="11.25">
      <c r="B542" s="156"/>
      <c r="D542" s="150" t="s">
        <v>173</v>
      </c>
      <c r="E542" s="157" t="s">
        <v>34</v>
      </c>
      <c r="F542" s="158" t="s">
        <v>1202</v>
      </c>
      <c r="H542" s="159">
        <v>10</v>
      </c>
      <c r="I542" s="160"/>
      <c r="L542" s="156"/>
      <c r="M542" s="161"/>
      <c r="T542" s="162"/>
      <c r="AT542" s="157" t="s">
        <v>173</v>
      </c>
      <c r="AU542" s="157" t="s">
        <v>88</v>
      </c>
      <c r="AV542" s="13" t="s">
        <v>88</v>
      </c>
      <c r="AW542" s="13" t="s">
        <v>39</v>
      </c>
      <c r="AX542" s="13" t="s">
        <v>80</v>
      </c>
      <c r="AY542" s="157" t="s">
        <v>163</v>
      </c>
    </row>
    <row r="543" spans="2:65" s="14" customFormat="1" ht="11.25">
      <c r="B543" s="163"/>
      <c r="D543" s="150" t="s">
        <v>173</v>
      </c>
      <c r="E543" s="164" t="s">
        <v>34</v>
      </c>
      <c r="F543" s="165" t="s">
        <v>182</v>
      </c>
      <c r="H543" s="166">
        <v>138</v>
      </c>
      <c r="I543" s="167"/>
      <c r="L543" s="163"/>
      <c r="M543" s="168"/>
      <c r="T543" s="169"/>
      <c r="AT543" s="164" t="s">
        <v>173</v>
      </c>
      <c r="AU543" s="164" t="s">
        <v>88</v>
      </c>
      <c r="AV543" s="14" t="s">
        <v>106</v>
      </c>
      <c r="AW543" s="14" t="s">
        <v>39</v>
      </c>
      <c r="AX543" s="14" t="s">
        <v>23</v>
      </c>
      <c r="AY543" s="164" t="s">
        <v>163</v>
      </c>
    </row>
    <row r="544" spans="2:65" s="1" customFormat="1" ht="16.5" customHeight="1">
      <c r="B544" s="33"/>
      <c r="C544" s="170" t="s">
        <v>753</v>
      </c>
      <c r="D544" s="170" t="s">
        <v>309</v>
      </c>
      <c r="E544" s="171" t="s">
        <v>671</v>
      </c>
      <c r="F544" s="172" t="s">
        <v>672</v>
      </c>
      <c r="G544" s="173" t="s">
        <v>373</v>
      </c>
      <c r="H544" s="174">
        <v>140.76</v>
      </c>
      <c r="I544" s="175"/>
      <c r="J544" s="176">
        <f>ROUND(I544*H544,2)</f>
        <v>0</v>
      </c>
      <c r="K544" s="172" t="s">
        <v>169</v>
      </c>
      <c r="L544" s="177"/>
      <c r="M544" s="178" t="s">
        <v>34</v>
      </c>
      <c r="N544" s="179" t="s">
        <v>51</v>
      </c>
      <c r="P544" s="141">
        <f>O544*H544</f>
        <v>0</v>
      </c>
      <c r="Q544" s="141">
        <v>4.5999999999999999E-2</v>
      </c>
      <c r="R544" s="141">
        <f>Q544*H544</f>
        <v>6.4749599999999994</v>
      </c>
      <c r="S544" s="141">
        <v>0</v>
      </c>
      <c r="T544" s="142">
        <f>S544*H544</f>
        <v>0</v>
      </c>
      <c r="AR544" s="143" t="s">
        <v>248</v>
      </c>
      <c r="AT544" s="143" t="s">
        <v>309</v>
      </c>
      <c r="AU544" s="143" t="s">
        <v>88</v>
      </c>
      <c r="AY544" s="17" t="s">
        <v>163</v>
      </c>
      <c r="BE544" s="144">
        <f>IF(N544="základní",J544,0)</f>
        <v>0</v>
      </c>
      <c r="BF544" s="144">
        <f>IF(N544="snížená",J544,0)</f>
        <v>0</v>
      </c>
      <c r="BG544" s="144">
        <f>IF(N544="zákl. přenesená",J544,0)</f>
        <v>0</v>
      </c>
      <c r="BH544" s="144">
        <f>IF(N544="sníž. přenesená",J544,0)</f>
        <v>0</v>
      </c>
      <c r="BI544" s="144">
        <f>IF(N544="nulová",J544,0)</f>
        <v>0</v>
      </c>
      <c r="BJ544" s="17" t="s">
        <v>23</v>
      </c>
      <c r="BK544" s="144">
        <f>ROUND(I544*H544,2)</f>
        <v>0</v>
      </c>
      <c r="BL544" s="17" t="s">
        <v>106</v>
      </c>
      <c r="BM544" s="143" t="s">
        <v>1203</v>
      </c>
    </row>
    <row r="545" spans="2:65" s="12" customFormat="1" ht="11.25">
      <c r="B545" s="149"/>
      <c r="D545" s="150" t="s">
        <v>173</v>
      </c>
      <c r="E545" s="151" t="s">
        <v>34</v>
      </c>
      <c r="F545" s="152" t="s">
        <v>674</v>
      </c>
      <c r="H545" s="151" t="s">
        <v>34</v>
      </c>
      <c r="I545" s="153"/>
      <c r="L545" s="149"/>
      <c r="M545" s="154"/>
      <c r="T545" s="155"/>
      <c r="AT545" s="151" t="s">
        <v>173</v>
      </c>
      <c r="AU545" s="151" t="s">
        <v>88</v>
      </c>
      <c r="AV545" s="12" t="s">
        <v>23</v>
      </c>
      <c r="AW545" s="12" t="s">
        <v>39</v>
      </c>
      <c r="AX545" s="12" t="s">
        <v>80</v>
      </c>
      <c r="AY545" s="151" t="s">
        <v>163</v>
      </c>
    </row>
    <row r="546" spans="2:65" s="13" customFormat="1" ht="11.25">
      <c r="B546" s="156"/>
      <c r="D546" s="150" t="s">
        <v>173</v>
      </c>
      <c r="E546" s="157" t="s">
        <v>34</v>
      </c>
      <c r="F546" s="158" t="s">
        <v>1204</v>
      </c>
      <c r="H546" s="159">
        <v>138</v>
      </c>
      <c r="I546" s="160"/>
      <c r="L546" s="156"/>
      <c r="M546" s="161"/>
      <c r="T546" s="162"/>
      <c r="AT546" s="157" t="s">
        <v>173</v>
      </c>
      <c r="AU546" s="157" t="s">
        <v>88</v>
      </c>
      <c r="AV546" s="13" t="s">
        <v>88</v>
      </c>
      <c r="AW546" s="13" t="s">
        <v>39</v>
      </c>
      <c r="AX546" s="13" t="s">
        <v>23</v>
      </c>
      <c r="AY546" s="157" t="s">
        <v>163</v>
      </c>
    </row>
    <row r="547" spans="2:65" s="13" customFormat="1" ht="11.25">
      <c r="B547" s="156"/>
      <c r="D547" s="150" t="s">
        <v>173</v>
      </c>
      <c r="F547" s="158" t="s">
        <v>1205</v>
      </c>
      <c r="H547" s="159">
        <v>140.76</v>
      </c>
      <c r="I547" s="160"/>
      <c r="L547" s="156"/>
      <c r="M547" s="161"/>
      <c r="T547" s="162"/>
      <c r="AT547" s="157" t="s">
        <v>173</v>
      </c>
      <c r="AU547" s="157" t="s">
        <v>88</v>
      </c>
      <c r="AV547" s="13" t="s">
        <v>88</v>
      </c>
      <c r="AW547" s="13" t="s">
        <v>4</v>
      </c>
      <c r="AX547" s="13" t="s">
        <v>23</v>
      </c>
      <c r="AY547" s="157" t="s">
        <v>163</v>
      </c>
    </row>
    <row r="548" spans="2:65" s="1" customFormat="1" ht="24.2" customHeight="1">
      <c r="B548" s="33"/>
      <c r="C548" s="132" t="s">
        <v>760</v>
      </c>
      <c r="D548" s="132" t="s">
        <v>165</v>
      </c>
      <c r="E548" s="133" t="s">
        <v>677</v>
      </c>
      <c r="F548" s="134" t="s">
        <v>678</v>
      </c>
      <c r="G548" s="135" t="s">
        <v>373</v>
      </c>
      <c r="H548" s="136">
        <v>136</v>
      </c>
      <c r="I548" s="137"/>
      <c r="J548" s="138">
        <f>ROUND(I548*H548,2)</f>
        <v>0</v>
      </c>
      <c r="K548" s="134" t="s">
        <v>169</v>
      </c>
      <c r="L548" s="33"/>
      <c r="M548" s="139" t="s">
        <v>34</v>
      </c>
      <c r="N548" s="140" t="s">
        <v>51</v>
      </c>
      <c r="P548" s="141">
        <f>O548*H548</f>
        <v>0</v>
      </c>
      <c r="Q548" s="141">
        <v>0.1295</v>
      </c>
      <c r="R548" s="141">
        <f>Q548*H548</f>
        <v>17.612000000000002</v>
      </c>
      <c r="S548" s="141">
        <v>0</v>
      </c>
      <c r="T548" s="142">
        <f>S548*H548</f>
        <v>0</v>
      </c>
      <c r="AR548" s="143" t="s">
        <v>106</v>
      </c>
      <c r="AT548" s="143" t="s">
        <v>165</v>
      </c>
      <c r="AU548" s="143" t="s">
        <v>88</v>
      </c>
      <c r="AY548" s="17" t="s">
        <v>163</v>
      </c>
      <c r="BE548" s="144">
        <f>IF(N548="základní",J548,0)</f>
        <v>0</v>
      </c>
      <c r="BF548" s="144">
        <f>IF(N548="snížená",J548,0)</f>
        <v>0</v>
      </c>
      <c r="BG548" s="144">
        <f>IF(N548="zákl. přenesená",J548,0)</f>
        <v>0</v>
      </c>
      <c r="BH548" s="144">
        <f>IF(N548="sníž. přenesená",J548,0)</f>
        <v>0</v>
      </c>
      <c r="BI548" s="144">
        <f>IF(N548="nulová",J548,0)</f>
        <v>0</v>
      </c>
      <c r="BJ548" s="17" t="s">
        <v>23</v>
      </c>
      <c r="BK548" s="144">
        <f>ROUND(I548*H548,2)</f>
        <v>0</v>
      </c>
      <c r="BL548" s="17" t="s">
        <v>106</v>
      </c>
      <c r="BM548" s="143" t="s">
        <v>1206</v>
      </c>
    </row>
    <row r="549" spans="2:65" s="1" customFormat="1" ht="11.25">
      <c r="B549" s="33"/>
      <c r="D549" s="145" t="s">
        <v>171</v>
      </c>
      <c r="F549" s="146" t="s">
        <v>680</v>
      </c>
      <c r="I549" s="147"/>
      <c r="L549" s="33"/>
      <c r="M549" s="148"/>
      <c r="T549" s="54"/>
      <c r="AT549" s="17" t="s">
        <v>171</v>
      </c>
      <c r="AU549" s="17" t="s">
        <v>88</v>
      </c>
    </row>
    <row r="550" spans="2:65" s="12" customFormat="1" ht="11.25">
      <c r="B550" s="149"/>
      <c r="D550" s="150" t="s">
        <v>173</v>
      </c>
      <c r="E550" s="151" t="s">
        <v>34</v>
      </c>
      <c r="F550" s="152" t="s">
        <v>1207</v>
      </c>
      <c r="H550" s="151" t="s">
        <v>34</v>
      </c>
      <c r="I550" s="153"/>
      <c r="L550" s="149"/>
      <c r="M550" s="154"/>
      <c r="T550" s="155"/>
      <c r="AT550" s="151" t="s">
        <v>173</v>
      </c>
      <c r="AU550" s="151" t="s">
        <v>88</v>
      </c>
      <c r="AV550" s="12" t="s">
        <v>23</v>
      </c>
      <c r="AW550" s="12" t="s">
        <v>39</v>
      </c>
      <c r="AX550" s="12" t="s">
        <v>80</v>
      </c>
      <c r="AY550" s="151" t="s">
        <v>163</v>
      </c>
    </row>
    <row r="551" spans="2:65" s="13" customFormat="1" ht="11.25">
      <c r="B551" s="156"/>
      <c r="D551" s="150" t="s">
        <v>173</v>
      </c>
      <c r="E551" s="157" t="s">
        <v>34</v>
      </c>
      <c r="F551" s="158" t="s">
        <v>1208</v>
      </c>
      <c r="H551" s="159">
        <v>136</v>
      </c>
      <c r="I551" s="160"/>
      <c r="L551" s="156"/>
      <c r="M551" s="161"/>
      <c r="T551" s="162"/>
      <c r="AT551" s="157" t="s">
        <v>173</v>
      </c>
      <c r="AU551" s="157" t="s">
        <v>88</v>
      </c>
      <c r="AV551" s="13" t="s">
        <v>88</v>
      </c>
      <c r="AW551" s="13" t="s">
        <v>39</v>
      </c>
      <c r="AX551" s="13" t="s">
        <v>23</v>
      </c>
      <c r="AY551" s="157" t="s">
        <v>163</v>
      </c>
    </row>
    <row r="552" spans="2:65" s="1" customFormat="1" ht="16.5" customHeight="1">
      <c r="B552" s="33"/>
      <c r="C552" s="170" t="s">
        <v>766</v>
      </c>
      <c r="D552" s="170" t="s">
        <v>309</v>
      </c>
      <c r="E552" s="171" t="s">
        <v>683</v>
      </c>
      <c r="F552" s="172" t="s">
        <v>684</v>
      </c>
      <c r="G552" s="173" t="s">
        <v>373</v>
      </c>
      <c r="H552" s="174">
        <v>136</v>
      </c>
      <c r="I552" s="175"/>
      <c r="J552" s="176">
        <f>ROUND(I552*H552,2)</f>
        <v>0</v>
      </c>
      <c r="K552" s="172" t="s">
        <v>169</v>
      </c>
      <c r="L552" s="177"/>
      <c r="M552" s="178" t="s">
        <v>34</v>
      </c>
      <c r="N552" s="179" t="s">
        <v>51</v>
      </c>
      <c r="P552" s="141">
        <f>O552*H552</f>
        <v>0</v>
      </c>
      <c r="Q552" s="141">
        <v>3.5999999999999997E-2</v>
      </c>
      <c r="R552" s="141">
        <f>Q552*H552</f>
        <v>4.8959999999999999</v>
      </c>
      <c r="S552" s="141">
        <v>0</v>
      </c>
      <c r="T552" s="142">
        <f>S552*H552</f>
        <v>0</v>
      </c>
      <c r="AR552" s="143" t="s">
        <v>248</v>
      </c>
      <c r="AT552" s="143" t="s">
        <v>309</v>
      </c>
      <c r="AU552" s="143" t="s">
        <v>88</v>
      </c>
      <c r="AY552" s="17" t="s">
        <v>163</v>
      </c>
      <c r="BE552" s="144">
        <f>IF(N552="základní",J552,0)</f>
        <v>0</v>
      </c>
      <c r="BF552" s="144">
        <f>IF(N552="snížená",J552,0)</f>
        <v>0</v>
      </c>
      <c r="BG552" s="144">
        <f>IF(N552="zákl. přenesená",J552,0)</f>
        <v>0</v>
      </c>
      <c r="BH552" s="144">
        <f>IF(N552="sníž. přenesená",J552,0)</f>
        <v>0</v>
      </c>
      <c r="BI552" s="144">
        <f>IF(N552="nulová",J552,0)</f>
        <v>0</v>
      </c>
      <c r="BJ552" s="17" t="s">
        <v>23</v>
      </c>
      <c r="BK552" s="144">
        <f>ROUND(I552*H552,2)</f>
        <v>0</v>
      </c>
      <c r="BL552" s="17" t="s">
        <v>106</v>
      </c>
      <c r="BM552" s="143" t="s">
        <v>1209</v>
      </c>
    </row>
    <row r="553" spans="2:65" s="12" customFormat="1" ht="11.25">
      <c r="B553" s="149"/>
      <c r="D553" s="150" t="s">
        <v>173</v>
      </c>
      <c r="E553" s="151" t="s">
        <v>34</v>
      </c>
      <c r="F553" s="152" t="s">
        <v>446</v>
      </c>
      <c r="H553" s="151" t="s">
        <v>34</v>
      </c>
      <c r="I553" s="153"/>
      <c r="L553" s="149"/>
      <c r="M553" s="154"/>
      <c r="T553" s="155"/>
      <c r="AT553" s="151" t="s">
        <v>173</v>
      </c>
      <c r="AU553" s="151" t="s">
        <v>88</v>
      </c>
      <c r="AV553" s="12" t="s">
        <v>23</v>
      </c>
      <c r="AW553" s="12" t="s">
        <v>39</v>
      </c>
      <c r="AX553" s="12" t="s">
        <v>80</v>
      </c>
      <c r="AY553" s="151" t="s">
        <v>163</v>
      </c>
    </row>
    <row r="554" spans="2:65" s="13" customFormat="1" ht="11.25">
      <c r="B554" s="156"/>
      <c r="D554" s="150" t="s">
        <v>173</v>
      </c>
      <c r="E554" s="157" t="s">
        <v>34</v>
      </c>
      <c r="F554" s="158" t="s">
        <v>1208</v>
      </c>
      <c r="H554" s="159">
        <v>136</v>
      </c>
      <c r="I554" s="160"/>
      <c r="L554" s="156"/>
      <c r="M554" s="161"/>
      <c r="T554" s="162"/>
      <c r="AT554" s="157" t="s">
        <v>173</v>
      </c>
      <c r="AU554" s="157" t="s">
        <v>88</v>
      </c>
      <c r="AV554" s="13" t="s">
        <v>88</v>
      </c>
      <c r="AW554" s="13" t="s">
        <v>39</v>
      </c>
      <c r="AX554" s="13" t="s">
        <v>23</v>
      </c>
      <c r="AY554" s="157" t="s">
        <v>163</v>
      </c>
    </row>
    <row r="555" spans="2:65" s="1" customFormat="1" ht="24.2" customHeight="1">
      <c r="B555" s="33"/>
      <c r="C555" s="132" t="s">
        <v>773</v>
      </c>
      <c r="D555" s="132" t="s">
        <v>165</v>
      </c>
      <c r="E555" s="133" t="s">
        <v>687</v>
      </c>
      <c r="F555" s="134" t="s">
        <v>688</v>
      </c>
      <c r="G555" s="135" t="s">
        <v>373</v>
      </c>
      <c r="H555" s="136">
        <v>292</v>
      </c>
      <c r="I555" s="137"/>
      <c r="J555" s="138">
        <f>ROUND(I555*H555,2)</f>
        <v>0</v>
      </c>
      <c r="K555" s="134" t="s">
        <v>169</v>
      </c>
      <c r="L555" s="33"/>
      <c r="M555" s="139" t="s">
        <v>34</v>
      </c>
      <c r="N555" s="140" t="s">
        <v>51</v>
      </c>
      <c r="P555" s="141">
        <f>O555*H555</f>
        <v>0</v>
      </c>
      <c r="Q555" s="141">
        <v>0.15540000000000001</v>
      </c>
      <c r="R555" s="141">
        <f>Q555*H555</f>
        <v>45.376800000000003</v>
      </c>
      <c r="S555" s="141">
        <v>0</v>
      </c>
      <c r="T555" s="142">
        <f>S555*H555</f>
        <v>0</v>
      </c>
      <c r="AR555" s="143" t="s">
        <v>106</v>
      </c>
      <c r="AT555" s="143" t="s">
        <v>165</v>
      </c>
      <c r="AU555" s="143" t="s">
        <v>88</v>
      </c>
      <c r="AY555" s="17" t="s">
        <v>163</v>
      </c>
      <c r="BE555" s="144">
        <f>IF(N555="základní",J555,0)</f>
        <v>0</v>
      </c>
      <c r="BF555" s="144">
        <f>IF(N555="snížená",J555,0)</f>
        <v>0</v>
      </c>
      <c r="BG555" s="144">
        <f>IF(N555="zákl. přenesená",J555,0)</f>
        <v>0</v>
      </c>
      <c r="BH555" s="144">
        <f>IF(N555="sníž. přenesená",J555,0)</f>
        <v>0</v>
      </c>
      <c r="BI555" s="144">
        <f>IF(N555="nulová",J555,0)</f>
        <v>0</v>
      </c>
      <c r="BJ555" s="17" t="s">
        <v>23</v>
      </c>
      <c r="BK555" s="144">
        <f>ROUND(I555*H555,2)</f>
        <v>0</v>
      </c>
      <c r="BL555" s="17" t="s">
        <v>106</v>
      </c>
      <c r="BM555" s="143" t="s">
        <v>1210</v>
      </c>
    </row>
    <row r="556" spans="2:65" s="1" customFormat="1" ht="11.25">
      <c r="B556" s="33"/>
      <c r="D556" s="145" t="s">
        <v>171</v>
      </c>
      <c r="F556" s="146" t="s">
        <v>690</v>
      </c>
      <c r="I556" s="147"/>
      <c r="L556" s="33"/>
      <c r="M556" s="148"/>
      <c r="T556" s="54"/>
      <c r="AT556" s="17" t="s">
        <v>171</v>
      </c>
      <c r="AU556" s="17" t="s">
        <v>88</v>
      </c>
    </row>
    <row r="557" spans="2:65" s="12" customFormat="1" ht="11.25">
      <c r="B557" s="149"/>
      <c r="D557" s="150" t="s">
        <v>173</v>
      </c>
      <c r="E557" s="151" t="s">
        <v>34</v>
      </c>
      <c r="F557" s="152" t="s">
        <v>611</v>
      </c>
      <c r="H557" s="151" t="s">
        <v>34</v>
      </c>
      <c r="I557" s="153"/>
      <c r="L557" s="149"/>
      <c r="M557" s="154"/>
      <c r="T557" s="155"/>
      <c r="AT557" s="151" t="s">
        <v>173</v>
      </c>
      <c r="AU557" s="151" t="s">
        <v>88</v>
      </c>
      <c r="AV557" s="12" t="s">
        <v>23</v>
      </c>
      <c r="AW557" s="12" t="s">
        <v>39</v>
      </c>
      <c r="AX557" s="12" t="s">
        <v>80</v>
      </c>
      <c r="AY557" s="151" t="s">
        <v>163</v>
      </c>
    </row>
    <row r="558" spans="2:65" s="12" customFormat="1" ht="11.25">
      <c r="B558" s="149"/>
      <c r="D558" s="150" t="s">
        <v>173</v>
      </c>
      <c r="E558" s="151" t="s">
        <v>34</v>
      </c>
      <c r="F558" s="152" t="s">
        <v>691</v>
      </c>
      <c r="H558" s="151" t="s">
        <v>34</v>
      </c>
      <c r="I558" s="153"/>
      <c r="L558" s="149"/>
      <c r="M558" s="154"/>
      <c r="T558" s="155"/>
      <c r="AT558" s="151" t="s">
        <v>173</v>
      </c>
      <c r="AU558" s="151" t="s">
        <v>88</v>
      </c>
      <c r="AV558" s="12" t="s">
        <v>23</v>
      </c>
      <c r="AW558" s="12" t="s">
        <v>39</v>
      </c>
      <c r="AX558" s="12" t="s">
        <v>80</v>
      </c>
      <c r="AY558" s="151" t="s">
        <v>163</v>
      </c>
    </row>
    <row r="559" spans="2:65" s="12" customFormat="1" ht="11.25">
      <c r="B559" s="149"/>
      <c r="D559" s="150" t="s">
        <v>173</v>
      </c>
      <c r="E559" s="151" t="s">
        <v>34</v>
      </c>
      <c r="F559" s="152" t="s">
        <v>692</v>
      </c>
      <c r="H559" s="151" t="s">
        <v>34</v>
      </c>
      <c r="I559" s="153"/>
      <c r="L559" s="149"/>
      <c r="M559" s="154"/>
      <c r="T559" s="155"/>
      <c r="AT559" s="151" t="s">
        <v>173</v>
      </c>
      <c r="AU559" s="151" t="s">
        <v>88</v>
      </c>
      <c r="AV559" s="12" t="s">
        <v>23</v>
      </c>
      <c r="AW559" s="12" t="s">
        <v>39</v>
      </c>
      <c r="AX559" s="12" t="s">
        <v>80</v>
      </c>
      <c r="AY559" s="151" t="s">
        <v>163</v>
      </c>
    </row>
    <row r="560" spans="2:65" s="13" customFormat="1" ht="11.25">
      <c r="B560" s="156"/>
      <c r="D560" s="150" t="s">
        <v>173</v>
      </c>
      <c r="E560" s="157" t="s">
        <v>34</v>
      </c>
      <c r="F560" s="158" t="s">
        <v>1211</v>
      </c>
      <c r="H560" s="159">
        <v>217</v>
      </c>
      <c r="I560" s="160"/>
      <c r="L560" s="156"/>
      <c r="M560" s="161"/>
      <c r="T560" s="162"/>
      <c r="AT560" s="157" t="s">
        <v>173</v>
      </c>
      <c r="AU560" s="157" t="s">
        <v>88</v>
      </c>
      <c r="AV560" s="13" t="s">
        <v>88</v>
      </c>
      <c r="AW560" s="13" t="s">
        <v>39</v>
      </c>
      <c r="AX560" s="13" t="s">
        <v>80</v>
      </c>
      <c r="AY560" s="157" t="s">
        <v>163</v>
      </c>
    </row>
    <row r="561" spans="2:65" s="12" customFormat="1" ht="11.25">
      <c r="B561" s="149"/>
      <c r="D561" s="150" t="s">
        <v>173</v>
      </c>
      <c r="E561" s="151" t="s">
        <v>34</v>
      </c>
      <c r="F561" s="152" t="s">
        <v>696</v>
      </c>
      <c r="H561" s="151" t="s">
        <v>34</v>
      </c>
      <c r="I561" s="153"/>
      <c r="L561" s="149"/>
      <c r="M561" s="154"/>
      <c r="T561" s="155"/>
      <c r="AT561" s="151" t="s">
        <v>173</v>
      </c>
      <c r="AU561" s="151" t="s">
        <v>88</v>
      </c>
      <c r="AV561" s="12" t="s">
        <v>23</v>
      </c>
      <c r="AW561" s="12" t="s">
        <v>39</v>
      </c>
      <c r="AX561" s="12" t="s">
        <v>80</v>
      </c>
      <c r="AY561" s="151" t="s">
        <v>163</v>
      </c>
    </row>
    <row r="562" spans="2:65" s="13" customFormat="1" ht="11.25">
      <c r="B562" s="156"/>
      <c r="D562" s="150" t="s">
        <v>173</v>
      </c>
      <c r="E562" s="157" t="s">
        <v>34</v>
      </c>
      <c r="F562" s="158" t="s">
        <v>1212</v>
      </c>
      <c r="H562" s="159">
        <v>75</v>
      </c>
      <c r="I562" s="160"/>
      <c r="L562" s="156"/>
      <c r="M562" s="161"/>
      <c r="T562" s="162"/>
      <c r="AT562" s="157" t="s">
        <v>173</v>
      </c>
      <c r="AU562" s="157" t="s">
        <v>88</v>
      </c>
      <c r="AV562" s="13" t="s">
        <v>88</v>
      </c>
      <c r="AW562" s="13" t="s">
        <v>39</v>
      </c>
      <c r="AX562" s="13" t="s">
        <v>80</v>
      </c>
      <c r="AY562" s="157" t="s">
        <v>163</v>
      </c>
    </row>
    <row r="563" spans="2:65" s="14" customFormat="1" ht="11.25">
      <c r="B563" s="163"/>
      <c r="D563" s="150" t="s">
        <v>173</v>
      </c>
      <c r="E563" s="164" t="s">
        <v>34</v>
      </c>
      <c r="F563" s="165" t="s">
        <v>182</v>
      </c>
      <c r="H563" s="166">
        <v>292</v>
      </c>
      <c r="I563" s="167"/>
      <c r="L563" s="163"/>
      <c r="M563" s="168"/>
      <c r="T563" s="169"/>
      <c r="AT563" s="164" t="s">
        <v>173</v>
      </c>
      <c r="AU563" s="164" t="s">
        <v>88</v>
      </c>
      <c r="AV563" s="14" t="s">
        <v>106</v>
      </c>
      <c r="AW563" s="14" t="s">
        <v>39</v>
      </c>
      <c r="AX563" s="14" t="s">
        <v>23</v>
      </c>
      <c r="AY563" s="164" t="s">
        <v>163</v>
      </c>
    </row>
    <row r="564" spans="2:65" s="1" customFormat="1" ht="16.5" customHeight="1">
      <c r="B564" s="33"/>
      <c r="C564" s="170" t="s">
        <v>780</v>
      </c>
      <c r="D564" s="170" t="s">
        <v>309</v>
      </c>
      <c r="E564" s="171" t="s">
        <v>699</v>
      </c>
      <c r="F564" s="172" t="s">
        <v>700</v>
      </c>
      <c r="G564" s="173" t="s">
        <v>373</v>
      </c>
      <c r="H564" s="174">
        <v>217</v>
      </c>
      <c r="I564" s="175"/>
      <c r="J564" s="176">
        <f>ROUND(I564*H564,2)</f>
        <v>0</v>
      </c>
      <c r="K564" s="172" t="s">
        <v>169</v>
      </c>
      <c r="L564" s="177"/>
      <c r="M564" s="178" t="s">
        <v>34</v>
      </c>
      <c r="N564" s="179" t="s">
        <v>51</v>
      </c>
      <c r="P564" s="141">
        <f>O564*H564</f>
        <v>0</v>
      </c>
      <c r="Q564" s="141">
        <v>0.08</v>
      </c>
      <c r="R564" s="141">
        <f>Q564*H564</f>
        <v>17.36</v>
      </c>
      <c r="S564" s="141">
        <v>0</v>
      </c>
      <c r="T564" s="142">
        <f>S564*H564</f>
        <v>0</v>
      </c>
      <c r="AR564" s="143" t="s">
        <v>248</v>
      </c>
      <c r="AT564" s="143" t="s">
        <v>309</v>
      </c>
      <c r="AU564" s="143" t="s">
        <v>88</v>
      </c>
      <c r="AY564" s="17" t="s">
        <v>163</v>
      </c>
      <c r="BE564" s="144">
        <f>IF(N564="základní",J564,0)</f>
        <v>0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7" t="s">
        <v>23</v>
      </c>
      <c r="BK564" s="144">
        <f>ROUND(I564*H564,2)</f>
        <v>0</v>
      </c>
      <c r="BL564" s="17" t="s">
        <v>106</v>
      </c>
      <c r="BM564" s="143" t="s">
        <v>1213</v>
      </c>
    </row>
    <row r="565" spans="2:65" s="12" customFormat="1" ht="11.25">
      <c r="B565" s="149"/>
      <c r="D565" s="150" t="s">
        <v>173</v>
      </c>
      <c r="E565" s="151" t="s">
        <v>34</v>
      </c>
      <c r="F565" s="152" t="s">
        <v>446</v>
      </c>
      <c r="H565" s="151" t="s">
        <v>34</v>
      </c>
      <c r="I565" s="153"/>
      <c r="L565" s="149"/>
      <c r="M565" s="154"/>
      <c r="T565" s="155"/>
      <c r="AT565" s="151" t="s">
        <v>173</v>
      </c>
      <c r="AU565" s="151" t="s">
        <v>88</v>
      </c>
      <c r="AV565" s="12" t="s">
        <v>23</v>
      </c>
      <c r="AW565" s="12" t="s">
        <v>39</v>
      </c>
      <c r="AX565" s="12" t="s">
        <v>80</v>
      </c>
      <c r="AY565" s="151" t="s">
        <v>163</v>
      </c>
    </row>
    <row r="566" spans="2:65" s="13" customFormat="1" ht="11.25">
      <c r="B566" s="156"/>
      <c r="D566" s="150" t="s">
        <v>173</v>
      </c>
      <c r="E566" s="157" t="s">
        <v>34</v>
      </c>
      <c r="F566" s="158" t="s">
        <v>1211</v>
      </c>
      <c r="H566" s="159">
        <v>217</v>
      </c>
      <c r="I566" s="160"/>
      <c r="L566" s="156"/>
      <c r="M566" s="161"/>
      <c r="T566" s="162"/>
      <c r="AT566" s="157" t="s">
        <v>173</v>
      </c>
      <c r="AU566" s="157" t="s">
        <v>88</v>
      </c>
      <c r="AV566" s="13" t="s">
        <v>88</v>
      </c>
      <c r="AW566" s="13" t="s">
        <v>39</v>
      </c>
      <c r="AX566" s="13" t="s">
        <v>23</v>
      </c>
      <c r="AY566" s="157" t="s">
        <v>163</v>
      </c>
    </row>
    <row r="567" spans="2:65" s="1" customFormat="1" ht="16.5" customHeight="1">
      <c r="B567" s="33"/>
      <c r="C567" s="170" t="s">
        <v>787</v>
      </c>
      <c r="D567" s="170" t="s">
        <v>309</v>
      </c>
      <c r="E567" s="171" t="s">
        <v>708</v>
      </c>
      <c r="F567" s="172" t="s">
        <v>709</v>
      </c>
      <c r="G567" s="173" t="s">
        <v>373</v>
      </c>
      <c r="H567" s="174">
        <v>75</v>
      </c>
      <c r="I567" s="175"/>
      <c r="J567" s="176">
        <f>ROUND(I567*H567,2)</f>
        <v>0</v>
      </c>
      <c r="K567" s="172" t="s">
        <v>169</v>
      </c>
      <c r="L567" s="177"/>
      <c r="M567" s="178" t="s">
        <v>34</v>
      </c>
      <c r="N567" s="179" t="s">
        <v>51</v>
      </c>
      <c r="P567" s="141">
        <f>O567*H567</f>
        <v>0</v>
      </c>
      <c r="Q567" s="141">
        <v>4.8300000000000003E-2</v>
      </c>
      <c r="R567" s="141">
        <f>Q567*H567</f>
        <v>3.6225000000000001</v>
      </c>
      <c r="S567" s="141">
        <v>0</v>
      </c>
      <c r="T567" s="142">
        <f>S567*H567</f>
        <v>0</v>
      </c>
      <c r="AR567" s="143" t="s">
        <v>248</v>
      </c>
      <c r="AT567" s="143" t="s">
        <v>309</v>
      </c>
      <c r="AU567" s="143" t="s">
        <v>88</v>
      </c>
      <c r="AY567" s="17" t="s">
        <v>163</v>
      </c>
      <c r="BE567" s="144">
        <f>IF(N567="základní",J567,0)</f>
        <v>0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7" t="s">
        <v>23</v>
      </c>
      <c r="BK567" s="144">
        <f>ROUND(I567*H567,2)</f>
        <v>0</v>
      </c>
      <c r="BL567" s="17" t="s">
        <v>106</v>
      </c>
      <c r="BM567" s="143" t="s">
        <v>1214</v>
      </c>
    </row>
    <row r="568" spans="2:65" s="12" customFormat="1" ht="11.25">
      <c r="B568" s="149"/>
      <c r="D568" s="150" t="s">
        <v>173</v>
      </c>
      <c r="E568" s="151" t="s">
        <v>34</v>
      </c>
      <c r="F568" s="152" t="s">
        <v>446</v>
      </c>
      <c r="H568" s="151" t="s">
        <v>34</v>
      </c>
      <c r="I568" s="153"/>
      <c r="L568" s="149"/>
      <c r="M568" s="154"/>
      <c r="T568" s="155"/>
      <c r="AT568" s="151" t="s">
        <v>173</v>
      </c>
      <c r="AU568" s="151" t="s">
        <v>88</v>
      </c>
      <c r="AV568" s="12" t="s">
        <v>23</v>
      </c>
      <c r="AW568" s="12" t="s">
        <v>39</v>
      </c>
      <c r="AX568" s="12" t="s">
        <v>80</v>
      </c>
      <c r="AY568" s="151" t="s">
        <v>163</v>
      </c>
    </row>
    <row r="569" spans="2:65" s="13" customFormat="1" ht="11.25">
      <c r="B569" s="156"/>
      <c r="D569" s="150" t="s">
        <v>173</v>
      </c>
      <c r="E569" s="157" t="s">
        <v>34</v>
      </c>
      <c r="F569" s="158" t="s">
        <v>1215</v>
      </c>
      <c r="H569" s="159">
        <v>75</v>
      </c>
      <c r="I569" s="160"/>
      <c r="L569" s="156"/>
      <c r="M569" s="161"/>
      <c r="T569" s="162"/>
      <c r="AT569" s="157" t="s">
        <v>173</v>
      </c>
      <c r="AU569" s="157" t="s">
        <v>88</v>
      </c>
      <c r="AV569" s="13" t="s">
        <v>88</v>
      </c>
      <c r="AW569" s="13" t="s">
        <v>39</v>
      </c>
      <c r="AX569" s="13" t="s">
        <v>23</v>
      </c>
      <c r="AY569" s="157" t="s">
        <v>163</v>
      </c>
    </row>
    <row r="570" spans="2:65" s="1" customFormat="1" ht="16.5" customHeight="1">
      <c r="B570" s="33"/>
      <c r="C570" s="132" t="s">
        <v>794</v>
      </c>
      <c r="D570" s="132" t="s">
        <v>165</v>
      </c>
      <c r="E570" s="133" t="s">
        <v>712</v>
      </c>
      <c r="F570" s="134" t="s">
        <v>713</v>
      </c>
      <c r="G570" s="135" t="s">
        <v>185</v>
      </c>
      <c r="H570" s="136">
        <v>11.8</v>
      </c>
      <c r="I570" s="137"/>
      <c r="J570" s="138">
        <f>ROUND(I570*H570,2)</f>
        <v>0</v>
      </c>
      <c r="K570" s="134" t="s">
        <v>169</v>
      </c>
      <c r="L570" s="33"/>
      <c r="M570" s="139" t="s">
        <v>34</v>
      </c>
      <c r="N570" s="140" t="s">
        <v>51</v>
      </c>
      <c r="P570" s="141">
        <f>O570*H570</f>
        <v>0</v>
      </c>
      <c r="Q570" s="141">
        <v>2.2563399999999998</v>
      </c>
      <c r="R570" s="141">
        <f>Q570*H570</f>
        <v>26.624811999999999</v>
      </c>
      <c r="S570" s="141">
        <v>0</v>
      </c>
      <c r="T570" s="142">
        <f>S570*H570</f>
        <v>0</v>
      </c>
      <c r="AR570" s="143" t="s">
        <v>106</v>
      </c>
      <c r="AT570" s="143" t="s">
        <v>165</v>
      </c>
      <c r="AU570" s="143" t="s">
        <v>88</v>
      </c>
      <c r="AY570" s="17" t="s">
        <v>163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7" t="s">
        <v>23</v>
      </c>
      <c r="BK570" s="144">
        <f>ROUND(I570*H570,2)</f>
        <v>0</v>
      </c>
      <c r="BL570" s="17" t="s">
        <v>106</v>
      </c>
      <c r="BM570" s="143" t="s">
        <v>1216</v>
      </c>
    </row>
    <row r="571" spans="2:65" s="1" customFormat="1" ht="11.25">
      <c r="B571" s="33"/>
      <c r="D571" s="145" t="s">
        <v>171</v>
      </c>
      <c r="F571" s="146" t="s">
        <v>715</v>
      </c>
      <c r="I571" s="147"/>
      <c r="L571" s="33"/>
      <c r="M571" s="148"/>
      <c r="T571" s="54"/>
      <c r="AT571" s="17" t="s">
        <v>171</v>
      </c>
      <c r="AU571" s="17" t="s">
        <v>88</v>
      </c>
    </row>
    <row r="572" spans="2:65" s="12" customFormat="1" ht="11.25">
      <c r="B572" s="149"/>
      <c r="D572" s="150" t="s">
        <v>173</v>
      </c>
      <c r="E572" s="151" t="s">
        <v>34</v>
      </c>
      <c r="F572" s="152" t="s">
        <v>611</v>
      </c>
      <c r="H572" s="151" t="s">
        <v>34</v>
      </c>
      <c r="I572" s="153"/>
      <c r="L572" s="149"/>
      <c r="M572" s="154"/>
      <c r="T572" s="155"/>
      <c r="AT572" s="151" t="s">
        <v>173</v>
      </c>
      <c r="AU572" s="151" t="s">
        <v>88</v>
      </c>
      <c r="AV572" s="12" t="s">
        <v>23</v>
      </c>
      <c r="AW572" s="12" t="s">
        <v>39</v>
      </c>
      <c r="AX572" s="12" t="s">
        <v>80</v>
      </c>
      <c r="AY572" s="151" t="s">
        <v>163</v>
      </c>
    </row>
    <row r="573" spans="2:65" s="12" customFormat="1" ht="11.25">
      <c r="B573" s="149"/>
      <c r="D573" s="150" t="s">
        <v>173</v>
      </c>
      <c r="E573" s="151" t="s">
        <v>34</v>
      </c>
      <c r="F573" s="152" t="s">
        <v>716</v>
      </c>
      <c r="H573" s="151" t="s">
        <v>34</v>
      </c>
      <c r="I573" s="153"/>
      <c r="L573" s="149"/>
      <c r="M573" s="154"/>
      <c r="T573" s="155"/>
      <c r="AT573" s="151" t="s">
        <v>173</v>
      </c>
      <c r="AU573" s="151" t="s">
        <v>88</v>
      </c>
      <c r="AV573" s="12" t="s">
        <v>23</v>
      </c>
      <c r="AW573" s="12" t="s">
        <v>39</v>
      </c>
      <c r="AX573" s="12" t="s">
        <v>80</v>
      </c>
      <c r="AY573" s="151" t="s">
        <v>163</v>
      </c>
    </row>
    <row r="574" spans="2:65" s="13" customFormat="1" ht="11.25">
      <c r="B574" s="156"/>
      <c r="D574" s="150" t="s">
        <v>173</v>
      </c>
      <c r="E574" s="157" t="s">
        <v>34</v>
      </c>
      <c r="F574" s="158" t="s">
        <v>1217</v>
      </c>
      <c r="H574" s="159">
        <v>5.84</v>
      </c>
      <c r="I574" s="160"/>
      <c r="L574" s="156"/>
      <c r="M574" s="161"/>
      <c r="T574" s="162"/>
      <c r="AT574" s="157" t="s">
        <v>173</v>
      </c>
      <c r="AU574" s="157" t="s">
        <v>88</v>
      </c>
      <c r="AV574" s="13" t="s">
        <v>88</v>
      </c>
      <c r="AW574" s="13" t="s">
        <v>39</v>
      </c>
      <c r="AX574" s="13" t="s">
        <v>80</v>
      </c>
      <c r="AY574" s="157" t="s">
        <v>163</v>
      </c>
    </row>
    <row r="575" spans="2:65" s="12" customFormat="1" ht="11.25">
      <c r="B575" s="149"/>
      <c r="D575" s="150" t="s">
        <v>173</v>
      </c>
      <c r="E575" s="151" t="s">
        <v>34</v>
      </c>
      <c r="F575" s="152" t="s">
        <v>718</v>
      </c>
      <c r="H575" s="151" t="s">
        <v>34</v>
      </c>
      <c r="I575" s="153"/>
      <c r="L575" s="149"/>
      <c r="M575" s="154"/>
      <c r="T575" s="155"/>
      <c r="AT575" s="151" t="s">
        <v>173</v>
      </c>
      <c r="AU575" s="151" t="s">
        <v>88</v>
      </c>
      <c r="AV575" s="12" t="s">
        <v>23</v>
      </c>
      <c r="AW575" s="12" t="s">
        <v>39</v>
      </c>
      <c r="AX575" s="12" t="s">
        <v>80</v>
      </c>
      <c r="AY575" s="151" t="s">
        <v>163</v>
      </c>
    </row>
    <row r="576" spans="2:65" s="13" customFormat="1" ht="11.25">
      <c r="B576" s="156"/>
      <c r="D576" s="150" t="s">
        <v>173</v>
      </c>
      <c r="E576" s="157" t="s">
        <v>34</v>
      </c>
      <c r="F576" s="158" t="s">
        <v>1218</v>
      </c>
      <c r="H576" s="159">
        <v>2.72</v>
      </c>
      <c r="I576" s="160"/>
      <c r="L576" s="156"/>
      <c r="M576" s="161"/>
      <c r="T576" s="162"/>
      <c r="AT576" s="157" t="s">
        <v>173</v>
      </c>
      <c r="AU576" s="157" t="s">
        <v>88</v>
      </c>
      <c r="AV576" s="13" t="s">
        <v>88</v>
      </c>
      <c r="AW576" s="13" t="s">
        <v>39</v>
      </c>
      <c r="AX576" s="13" t="s">
        <v>80</v>
      </c>
      <c r="AY576" s="157" t="s">
        <v>163</v>
      </c>
    </row>
    <row r="577" spans="2:65" s="12" customFormat="1" ht="11.25">
      <c r="B577" s="149"/>
      <c r="D577" s="150" t="s">
        <v>173</v>
      </c>
      <c r="E577" s="151" t="s">
        <v>34</v>
      </c>
      <c r="F577" s="152" t="s">
        <v>720</v>
      </c>
      <c r="H577" s="151" t="s">
        <v>34</v>
      </c>
      <c r="I577" s="153"/>
      <c r="L577" s="149"/>
      <c r="M577" s="154"/>
      <c r="T577" s="155"/>
      <c r="AT577" s="151" t="s">
        <v>173</v>
      </c>
      <c r="AU577" s="151" t="s">
        <v>88</v>
      </c>
      <c r="AV577" s="12" t="s">
        <v>23</v>
      </c>
      <c r="AW577" s="12" t="s">
        <v>39</v>
      </c>
      <c r="AX577" s="12" t="s">
        <v>80</v>
      </c>
      <c r="AY577" s="151" t="s">
        <v>163</v>
      </c>
    </row>
    <row r="578" spans="2:65" s="13" customFormat="1" ht="11.25">
      <c r="B578" s="156"/>
      <c r="D578" s="150" t="s">
        <v>173</v>
      </c>
      <c r="E578" s="157" t="s">
        <v>34</v>
      </c>
      <c r="F578" s="158" t="s">
        <v>1219</v>
      </c>
      <c r="H578" s="159">
        <v>0.48</v>
      </c>
      <c r="I578" s="160"/>
      <c r="L578" s="156"/>
      <c r="M578" s="161"/>
      <c r="T578" s="162"/>
      <c r="AT578" s="157" t="s">
        <v>173</v>
      </c>
      <c r="AU578" s="157" t="s">
        <v>88</v>
      </c>
      <c r="AV578" s="13" t="s">
        <v>88</v>
      </c>
      <c r="AW578" s="13" t="s">
        <v>39</v>
      </c>
      <c r="AX578" s="13" t="s">
        <v>80</v>
      </c>
      <c r="AY578" s="157" t="s">
        <v>163</v>
      </c>
    </row>
    <row r="579" spans="2:65" s="12" customFormat="1" ht="11.25">
      <c r="B579" s="149"/>
      <c r="D579" s="150" t="s">
        <v>173</v>
      </c>
      <c r="E579" s="151" t="s">
        <v>34</v>
      </c>
      <c r="F579" s="152" t="s">
        <v>722</v>
      </c>
      <c r="H579" s="151" t="s">
        <v>34</v>
      </c>
      <c r="I579" s="153"/>
      <c r="L579" s="149"/>
      <c r="M579" s="154"/>
      <c r="T579" s="155"/>
      <c r="AT579" s="151" t="s">
        <v>173</v>
      </c>
      <c r="AU579" s="151" t="s">
        <v>88</v>
      </c>
      <c r="AV579" s="12" t="s">
        <v>23</v>
      </c>
      <c r="AW579" s="12" t="s">
        <v>39</v>
      </c>
      <c r="AX579" s="12" t="s">
        <v>80</v>
      </c>
      <c r="AY579" s="151" t="s">
        <v>163</v>
      </c>
    </row>
    <row r="580" spans="2:65" s="13" customFormat="1" ht="11.25">
      <c r="B580" s="156"/>
      <c r="D580" s="150" t="s">
        <v>173</v>
      </c>
      <c r="E580" s="157" t="s">
        <v>34</v>
      </c>
      <c r="F580" s="158" t="s">
        <v>1220</v>
      </c>
      <c r="H580" s="159">
        <v>2.76</v>
      </c>
      <c r="I580" s="160"/>
      <c r="L580" s="156"/>
      <c r="M580" s="161"/>
      <c r="T580" s="162"/>
      <c r="AT580" s="157" t="s">
        <v>173</v>
      </c>
      <c r="AU580" s="157" t="s">
        <v>88</v>
      </c>
      <c r="AV580" s="13" t="s">
        <v>88</v>
      </c>
      <c r="AW580" s="13" t="s">
        <v>39</v>
      </c>
      <c r="AX580" s="13" t="s">
        <v>80</v>
      </c>
      <c r="AY580" s="157" t="s">
        <v>163</v>
      </c>
    </row>
    <row r="581" spans="2:65" s="14" customFormat="1" ht="11.25">
      <c r="B581" s="163"/>
      <c r="D581" s="150" t="s">
        <v>173</v>
      </c>
      <c r="E581" s="164" t="s">
        <v>34</v>
      </c>
      <c r="F581" s="165" t="s">
        <v>182</v>
      </c>
      <c r="H581" s="166">
        <v>11.8</v>
      </c>
      <c r="I581" s="167"/>
      <c r="L581" s="163"/>
      <c r="M581" s="168"/>
      <c r="T581" s="169"/>
      <c r="AT581" s="164" t="s">
        <v>173</v>
      </c>
      <c r="AU581" s="164" t="s">
        <v>88</v>
      </c>
      <c r="AV581" s="14" t="s">
        <v>106</v>
      </c>
      <c r="AW581" s="14" t="s">
        <v>39</v>
      </c>
      <c r="AX581" s="14" t="s">
        <v>23</v>
      </c>
      <c r="AY581" s="164" t="s">
        <v>163</v>
      </c>
    </row>
    <row r="582" spans="2:65" s="1" customFormat="1" ht="16.5" customHeight="1">
      <c r="B582" s="33"/>
      <c r="C582" s="132" t="s">
        <v>800</v>
      </c>
      <c r="D582" s="132" t="s">
        <v>165</v>
      </c>
      <c r="E582" s="133" t="s">
        <v>1221</v>
      </c>
      <c r="F582" s="134" t="s">
        <v>1222</v>
      </c>
      <c r="G582" s="135" t="s">
        <v>373</v>
      </c>
      <c r="H582" s="136">
        <v>10.5</v>
      </c>
      <c r="I582" s="137"/>
      <c r="J582" s="138">
        <f>ROUND(I582*H582,2)</f>
        <v>0</v>
      </c>
      <c r="K582" s="134" t="s">
        <v>169</v>
      </c>
      <c r="L582" s="33"/>
      <c r="M582" s="139" t="s">
        <v>34</v>
      </c>
      <c r="N582" s="140" t="s">
        <v>51</v>
      </c>
      <c r="P582" s="141">
        <f>O582*H582</f>
        <v>0</v>
      </c>
      <c r="Q582" s="141">
        <v>0.74931999999999999</v>
      </c>
      <c r="R582" s="141">
        <f>Q582*H582</f>
        <v>7.8678600000000003</v>
      </c>
      <c r="S582" s="141">
        <v>0</v>
      </c>
      <c r="T582" s="142">
        <f>S582*H582</f>
        <v>0</v>
      </c>
      <c r="AR582" s="143" t="s">
        <v>106</v>
      </c>
      <c r="AT582" s="143" t="s">
        <v>165</v>
      </c>
      <c r="AU582" s="143" t="s">
        <v>88</v>
      </c>
      <c r="AY582" s="17" t="s">
        <v>163</v>
      </c>
      <c r="BE582" s="144">
        <f>IF(N582="základní",J582,0)</f>
        <v>0</v>
      </c>
      <c r="BF582" s="144">
        <f>IF(N582="snížená",J582,0)</f>
        <v>0</v>
      </c>
      <c r="BG582" s="144">
        <f>IF(N582="zákl. přenesená",J582,0)</f>
        <v>0</v>
      </c>
      <c r="BH582" s="144">
        <f>IF(N582="sníž. přenesená",J582,0)</f>
        <v>0</v>
      </c>
      <c r="BI582" s="144">
        <f>IF(N582="nulová",J582,0)</f>
        <v>0</v>
      </c>
      <c r="BJ582" s="17" t="s">
        <v>23</v>
      </c>
      <c r="BK582" s="144">
        <f>ROUND(I582*H582,2)</f>
        <v>0</v>
      </c>
      <c r="BL582" s="17" t="s">
        <v>106</v>
      </c>
      <c r="BM582" s="143" t="s">
        <v>1223</v>
      </c>
    </row>
    <row r="583" spans="2:65" s="1" customFormat="1" ht="11.25">
      <c r="B583" s="33"/>
      <c r="D583" s="145" t="s">
        <v>171</v>
      </c>
      <c r="F583" s="146" t="s">
        <v>1224</v>
      </c>
      <c r="I583" s="147"/>
      <c r="L583" s="33"/>
      <c r="M583" s="148"/>
      <c r="T583" s="54"/>
      <c r="AT583" s="17" t="s">
        <v>171</v>
      </c>
      <c r="AU583" s="17" t="s">
        <v>88</v>
      </c>
    </row>
    <row r="584" spans="2:65" s="12" customFormat="1" ht="11.25">
      <c r="B584" s="149"/>
      <c r="D584" s="150" t="s">
        <v>173</v>
      </c>
      <c r="E584" s="151" t="s">
        <v>34</v>
      </c>
      <c r="F584" s="152" t="s">
        <v>1225</v>
      </c>
      <c r="H584" s="151" t="s">
        <v>34</v>
      </c>
      <c r="I584" s="153"/>
      <c r="L584" s="149"/>
      <c r="M584" s="154"/>
      <c r="T584" s="155"/>
      <c r="AT584" s="151" t="s">
        <v>173</v>
      </c>
      <c r="AU584" s="151" t="s">
        <v>88</v>
      </c>
      <c r="AV584" s="12" t="s">
        <v>23</v>
      </c>
      <c r="AW584" s="12" t="s">
        <v>39</v>
      </c>
      <c r="AX584" s="12" t="s">
        <v>80</v>
      </c>
      <c r="AY584" s="151" t="s">
        <v>163</v>
      </c>
    </row>
    <row r="585" spans="2:65" s="13" customFormat="1" ht="11.25">
      <c r="B585" s="156"/>
      <c r="D585" s="150" t="s">
        <v>173</v>
      </c>
      <c r="E585" s="157" t="s">
        <v>34</v>
      </c>
      <c r="F585" s="158" t="s">
        <v>1226</v>
      </c>
      <c r="H585" s="159">
        <v>10.5</v>
      </c>
      <c r="I585" s="160"/>
      <c r="L585" s="156"/>
      <c r="M585" s="161"/>
      <c r="T585" s="162"/>
      <c r="AT585" s="157" t="s">
        <v>173</v>
      </c>
      <c r="AU585" s="157" t="s">
        <v>88</v>
      </c>
      <c r="AV585" s="13" t="s">
        <v>88</v>
      </c>
      <c r="AW585" s="13" t="s">
        <v>39</v>
      </c>
      <c r="AX585" s="13" t="s">
        <v>23</v>
      </c>
      <c r="AY585" s="157" t="s">
        <v>163</v>
      </c>
    </row>
    <row r="586" spans="2:65" s="1" customFormat="1" ht="16.5" customHeight="1">
      <c r="B586" s="33"/>
      <c r="C586" s="170" t="s">
        <v>809</v>
      </c>
      <c r="D586" s="170" t="s">
        <v>309</v>
      </c>
      <c r="E586" s="171" t="s">
        <v>1227</v>
      </c>
      <c r="F586" s="172" t="s">
        <v>1228</v>
      </c>
      <c r="G586" s="173" t="s">
        <v>373</v>
      </c>
      <c r="H586" s="174">
        <v>10.605</v>
      </c>
      <c r="I586" s="175"/>
      <c r="J586" s="176">
        <f>ROUND(I586*H586,2)</f>
        <v>0</v>
      </c>
      <c r="K586" s="172" t="s">
        <v>169</v>
      </c>
      <c r="L586" s="177"/>
      <c r="M586" s="178" t="s">
        <v>34</v>
      </c>
      <c r="N586" s="179" t="s">
        <v>51</v>
      </c>
      <c r="P586" s="141">
        <f>O586*H586</f>
        <v>0</v>
      </c>
      <c r="Q586" s="141">
        <v>0.41599999999999998</v>
      </c>
      <c r="R586" s="141">
        <f>Q586*H586</f>
        <v>4.4116799999999996</v>
      </c>
      <c r="S586" s="141">
        <v>0</v>
      </c>
      <c r="T586" s="142">
        <f>S586*H586</f>
        <v>0</v>
      </c>
      <c r="AR586" s="143" t="s">
        <v>248</v>
      </c>
      <c r="AT586" s="143" t="s">
        <v>309</v>
      </c>
      <c r="AU586" s="143" t="s">
        <v>88</v>
      </c>
      <c r="AY586" s="17" t="s">
        <v>163</v>
      </c>
      <c r="BE586" s="144">
        <f>IF(N586="základní",J586,0)</f>
        <v>0</v>
      </c>
      <c r="BF586" s="144">
        <f>IF(N586="snížená",J586,0)</f>
        <v>0</v>
      </c>
      <c r="BG586" s="144">
        <f>IF(N586="zákl. přenesená",J586,0)</f>
        <v>0</v>
      </c>
      <c r="BH586" s="144">
        <f>IF(N586="sníž. přenesená",J586,0)</f>
        <v>0</v>
      </c>
      <c r="BI586" s="144">
        <f>IF(N586="nulová",J586,0)</f>
        <v>0</v>
      </c>
      <c r="BJ586" s="17" t="s">
        <v>23</v>
      </c>
      <c r="BK586" s="144">
        <f>ROUND(I586*H586,2)</f>
        <v>0</v>
      </c>
      <c r="BL586" s="17" t="s">
        <v>106</v>
      </c>
      <c r="BM586" s="143" t="s">
        <v>1229</v>
      </c>
    </row>
    <row r="587" spans="2:65" s="12" customFormat="1" ht="11.25">
      <c r="B587" s="149"/>
      <c r="D587" s="150" t="s">
        <v>173</v>
      </c>
      <c r="E587" s="151" t="s">
        <v>34</v>
      </c>
      <c r="F587" s="152" t="s">
        <v>1230</v>
      </c>
      <c r="H587" s="151" t="s">
        <v>34</v>
      </c>
      <c r="I587" s="153"/>
      <c r="L587" s="149"/>
      <c r="M587" s="154"/>
      <c r="T587" s="155"/>
      <c r="AT587" s="151" t="s">
        <v>173</v>
      </c>
      <c r="AU587" s="151" t="s">
        <v>88</v>
      </c>
      <c r="AV587" s="12" t="s">
        <v>23</v>
      </c>
      <c r="AW587" s="12" t="s">
        <v>39</v>
      </c>
      <c r="AX587" s="12" t="s">
        <v>80</v>
      </c>
      <c r="AY587" s="151" t="s">
        <v>163</v>
      </c>
    </row>
    <row r="588" spans="2:65" s="13" customFormat="1" ht="11.25">
      <c r="B588" s="156"/>
      <c r="D588" s="150" t="s">
        <v>173</v>
      </c>
      <c r="E588" s="157" t="s">
        <v>34</v>
      </c>
      <c r="F588" s="158" t="s">
        <v>1226</v>
      </c>
      <c r="H588" s="159">
        <v>10.5</v>
      </c>
      <c r="I588" s="160"/>
      <c r="L588" s="156"/>
      <c r="M588" s="161"/>
      <c r="T588" s="162"/>
      <c r="AT588" s="157" t="s">
        <v>173</v>
      </c>
      <c r="AU588" s="157" t="s">
        <v>88</v>
      </c>
      <c r="AV588" s="13" t="s">
        <v>88</v>
      </c>
      <c r="AW588" s="13" t="s">
        <v>39</v>
      </c>
      <c r="AX588" s="13" t="s">
        <v>23</v>
      </c>
      <c r="AY588" s="157" t="s">
        <v>163</v>
      </c>
    </row>
    <row r="589" spans="2:65" s="13" customFormat="1" ht="11.25">
      <c r="B589" s="156"/>
      <c r="D589" s="150" t="s">
        <v>173</v>
      </c>
      <c r="F589" s="158" t="s">
        <v>1231</v>
      </c>
      <c r="H589" s="159">
        <v>10.605</v>
      </c>
      <c r="I589" s="160"/>
      <c r="L589" s="156"/>
      <c r="M589" s="161"/>
      <c r="T589" s="162"/>
      <c r="AT589" s="157" t="s">
        <v>173</v>
      </c>
      <c r="AU589" s="157" t="s">
        <v>88</v>
      </c>
      <c r="AV589" s="13" t="s">
        <v>88</v>
      </c>
      <c r="AW589" s="13" t="s">
        <v>4</v>
      </c>
      <c r="AX589" s="13" t="s">
        <v>23</v>
      </c>
      <c r="AY589" s="157" t="s">
        <v>163</v>
      </c>
    </row>
    <row r="590" spans="2:65" s="1" customFormat="1" ht="16.5" customHeight="1">
      <c r="B590" s="33"/>
      <c r="C590" s="132" t="s">
        <v>814</v>
      </c>
      <c r="D590" s="132" t="s">
        <v>165</v>
      </c>
      <c r="E590" s="133" t="s">
        <v>1232</v>
      </c>
      <c r="F590" s="134" t="s">
        <v>1233</v>
      </c>
      <c r="G590" s="135" t="s">
        <v>185</v>
      </c>
      <c r="H590" s="136">
        <v>8.5500000000000007</v>
      </c>
      <c r="I590" s="137"/>
      <c r="J590" s="138">
        <f>ROUND(I590*H590,2)</f>
        <v>0</v>
      </c>
      <c r="K590" s="134" t="s">
        <v>169</v>
      </c>
      <c r="L590" s="33"/>
      <c r="M590" s="139" t="s">
        <v>34</v>
      </c>
      <c r="N590" s="140" t="s">
        <v>51</v>
      </c>
      <c r="P590" s="141">
        <f>O590*H590</f>
        <v>0</v>
      </c>
      <c r="Q590" s="141">
        <v>2.5122499999999999</v>
      </c>
      <c r="R590" s="141">
        <f>Q590*H590</f>
        <v>21.479737500000002</v>
      </c>
      <c r="S590" s="141">
        <v>0</v>
      </c>
      <c r="T590" s="142">
        <f>S590*H590</f>
        <v>0</v>
      </c>
      <c r="AR590" s="143" t="s">
        <v>106</v>
      </c>
      <c r="AT590" s="143" t="s">
        <v>165</v>
      </c>
      <c r="AU590" s="143" t="s">
        <v>88</v>
      </c>
      <c r="AY590" s="17" t="s">
        <v>163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7" t="s">
        <v>23</v>
      </c>
      <c r="BK590" s="144">
        <f>ROUND(I590*H590,2)</f>
        <v>0</v>
      </c>
      <c r="BL590" s="17" t="s">
        <v>106</v>
      </c>
      <c r="BM590" s="143" t="s">
        <v>1234</v>
      </c>
    </row>
    <row r="591" spans="2:65" s="1" customFormat="1" ht="11.25">
      <c r="B591" s="33"/>
      <c r="D591" s="145" t="s">
        <v>171</v>
      </c>
      <c r="F591" s="146" t="s">
        <v>1235</v>
      </c>
      <c r="I591" s="147"/>
      <c r="L591" s="33"/>
      <c r="M591" s="148"/>
      <c r="T591" s="54"/>
      <c r="AT591" s="17" t="s">
        <v>171</v>
      </c>
      <c r="AU591" s="17" t="s">
        <v>88</v>
      </c>
    </row>
    <row r="592" spans="2:65" s="12" customFormat="1" ht="11.25">
      <c r="B592" s="149"/>
      <c r="D592" s="150" t="s">
        <v>173</v>
      </c>
      <c r="E592" s="151" t="s">
        <v>34</v>
      </c>
      <c r="F592" s="152" t="s">
        <v>1225</v>
      </c>
      <c r="H592" s="151" t="s">
        <v>34</v>
      </c>
      <c r="I592" s="153"/>
      <c r="L592" s="149"/>
      <c r="M592" s="154"/>
      <c r="T592" s="155"/>
      <c r="AT592" s="151" t="s">
        <v>173</v>
      </c>
      <c r="AU592" s="151" t="s">
        <v>88</v>
      </c>
      <c r="AV592" s="12" t="s">
        <v>23</v>
      </c>
      <c r="AW592" s="12" t="s">
        <v>39</v>
      </c>
      <c r="AX592" s="12" t="s">
        <v>80</v>
      </c>
      <c r="AY592" s="151" t="s">
        <v>163</v>
      </c>
    </row>
    <row r="593" spans="2:65" s="13" customFormat="1" ht="11.25">
      <c r="B593" s="156"/>
      <c r="D593" s="150" t="s">
        <v>173</v>
      </c>
      <c r="E593" s="157" t="s">
        <v>34</v>
      </c>
      <c r="F593" s="158" t="s">
        <v>1236</v>
      </c>
      <c r="H593" s="159">
        <v>8.5495871999999995</v>
      </c>
      <c r="I593" s="160"/>
      <c r="L593" s="156"/>
      <c r="M593" s="161"/>
      <c r="T593" s="162"/>
      <c r="AT593" s="157" t="s">
        <v>173</v>
      </c>
      <c r="AU593" s="157" t="s">
        <v>88</v>
      </c>
      <c r="AV593" s="13" t="s">
        <v>88</v>
      </c>
      <c r="AW593" s="13" t="s">
        <v>39</v>
      </c>
      <c r="AX593" s="13" t="s">
        <v>80</v>
      </c>
      <c r="AY593" s="157" t="s">
        <v>163</v>
      </c>
    </row>
    <row r="594" spans="2:65" s="14" customFormat="1" ht="11.25">
      <c r="B594" s="163"/>
      <c r="D594" s="150" t="s">
        <v>173</v>
      </c>
      <c r="E594" s="164" t="s">
        <v>34</v>
      </c>
      <c r="F594" s="165" t="s">
        <v>182</v>
      </c>
      <c r="H594" s="166">
        <v>8.5495871999999995</v>
      </c>
      <c r="I594" s="167"/>
      <c r="L594" s="163"/>
      <c r="M594" s="168"/>
      <c r="T594" s="169"/>
      <c r="AT594" s="164" t="s">
        <v>173</v>
      </c>
      <c r="AU594" s="164" t="s">
        <v>88</v>
      </c>
      <c r="AV594" s="14" t="s">
        <v>106</v>
      </c>
      <c r="AW594" s="14" t="s">
        <v>39</v>
      </c>
      <c r="AX594" s="14" t="s">
        <v>23</v>
      </c>
      <c r="AY594" s="164" t="s">
        <v>163</v>
      </c>
    </row>
    <row r="595" spans="2:65" s="1" customFormat="1" ht="16.5" customHeight="1">
      <c r="B595" s="33"/>
      <c r="C595" s="132" t="s">
        <v>823</v>
      </c>
      <c r="D595" s="132" t="s">
        <v>165</v>
      </c>
      <c r="E595" s="133" t="s">
        <v>725</v>
      </c>
      <c r="F595" s="134" t="s">
        <v>726</v>
      </c>
      <c r="G595" s="135" t="s">
        <v>373</v>
      </c>
      <c r="H595" s="136">
        <v>33</v>
      </c>
      <c r="I595" s="137"/>
      <c r="J595" s="138">
        <f>ROUND(I595*H595,2)</f>
        <v>0</v>
      </c>
      <c r="K595" s="134" t="s">
        <v>169</v>
      </c>
      <c r="L595" s="33"/>
      <c r="M595" s="139" t="s">
        <v>34</v>
      </c>
      <c r="N595" s="140" t="s">
        <v>51</v>
      </c>
      <c r="P595" s="141">
        <f>O595*H595</f>
        <v>0</v>
      </c>
      <c r="Q595" s="141">
        <v>0</v>
      </c>
      <c r="R595" s="141">
        <f>Q595*H595</f>
        <v>0</v>
      </c>
      <c r="S595" s="141">
        <v>0</v>
      </c>
      <c r="T595" s="142">
        <f>S595*H595</f>
        <v>0</v>
      </c>
      <c r="AR595" s="143" t="s">
        <v>106</v>
      </c>
      <c r="AT595" s="143" t="s">
        <v>165</v>
      </c>
      <c r="AU595" s="143" t="s">
        <v>88</v>
      </c>
      <c r="AY595" s="17" t="s">
        <v>163</v>
      </c>
      <c r="BE595" s="144">
        <f>IF(N595="základní",J595,0)</f>
        <v>0</v>
      </c>
      <c r="BF595" s="144">
        <f>IF(N595="snížená",J595,0)</f>
        <v>0</v>
      </c>
      <c r="BG595" s="144">
        <f>IF(N595="zákl. přenesená",J595,0)</f>
        <v>0</v>
      </c>
      <c r="BH595" s="144">
        <f>IF(N595="sníž. přenesená",J595,0)</f>
        <v>0</v>
      </c>
      <c r="BI595" s="144">
        <f>IF(N595="nulová",J595,0)</f>
        <v>0</v>
      </c>
      <c r="BJ595" s="17" t="s">
        <v>23</v>
      </c>
      <c r="BK595" s="144">
        <f>ROUND(I595*H595,2)</f>
        <v>0</v>
      </c>
      <c r="BL595" s="17" t="s">
        <v>106</v>
      </c>
      <c r="BM595" s="143" t="s">
        <v>727</v>
      </c>
    </row>
    <row r="596" spans="2:65" s="1" customFormat="1" ht="11.25">
      <c r="B596" s="33"/>
      <c r="D596" s="145" t="s">
        <v>171</v>
      </c>
      <c r="F596" s="146" t="s">
        <v>728</v>
      </c>
      <c r="I596" s="147"/>
      <c r="L596" s="33"/>
      <c r="M596" s="148"/>
      <c r="T596" s="54"/>
      <c r="AT596" s="17" t="s">
        <v>171</v>
      </c>
      <c r="AU596" s="17" t="s">
        <v>88</v>
      </c>
    </row>
    <row r="597" spans="2:65" s="12" customFormat="1" ht="11.25">
      <c r="B597" s="149"/>
      <c r="D597" s="150" t="s">
        <v>173</v>
      </c>
      <c r="E597" s="151" t="s">
        <v>34</v>
      </c>
      <c r="F597" s="152" t="s">
        <v>729</v>
      </c>
      <c r="H597" s="151" t="s">
        <v>34</v>
      </c>
      <c r="I597" s="153"/>
      <c r="L597" s="149"/>
      <c r="M597" s="154"/>
      <c r="T597" s="155"/>
      <c r="AT597" s="151" t="s">
        <v>173</v>
      </c>
      <c r="AU597" s="151" t="s">
        <v>88</v>
      </c>
      <c r="AV597" s="12" t="s">
        <v>23</v>
      </c>
      <c r="AW597" s="12" t="s">
        <v>39</v>
      </c>
      <c r="AX597" s="12" t="s">
        <v>80</v>
      </c>
      <c r="AY597" s="151" t="s">
        <v>163</v>
      </c>
    </row>
    <row r="598" spans="2:65" s="13" customFormat="1" ht="11.25">
      <c r="B598" s="156"/>
      <c r="D598" s="150" t="s">
        <v>173</v>
      </c>
      <c r="E598" s="157" t="s">
        <v>34</v>
      </c>
      <c r="F598" s="158" t="s">
        <v>427</v>
      </c>
      <c r="H598" s="159">
        <v>33</v>
      </c>
      <c r="I598" s="160"/>
      <c r="L598" s="156"/>
      <c r="M598" s="161"/>
      <c r="T598" s="162"/>
      <c r="AT598" s="157" t="s">
        <v>173</v>
      </c>
      <c r="AU598" s="157" t="s">
        <v>88</v>
      </c>
      <c r="AV598" s="13" t="s">
        <v>88</v>
      </c>
      <c r="AW598" s="13" t="s">
        <v>39</v>
      </c>
      <c r="AX598" s="13" t="s">
        <v>23</v>
      </c>
      <c r="AY598" s="157" t="s">
        <v>163</v>
      </c>
    </row>
    <row r="599" spans="2:65" s="1" customFormat="1" ht="16.5" customHeight="1">
      <c r="B599" s="33"/>
      <c r="C599" s="132" t="s">
        <v>830</v>
      </c>
      <c r="D599" s="132" t="s">
        <v>165</v>
      </c>
      <c r="E599" s="133" t="s">
        <v>732</v>
      </c>
      <c r="F599" s="134" t="s">
        <v>733</v>
      </c>
      <c r="G599" s="135" t="s">
        <v>373</v>
      </c>
      <c r="H599" s="136">
        <v>26</v>
      </c>
      <c r="I599" s="137"/>
      <c r="J599" s="138">
        <f>ROUND(I599*H599,2)</f>
        <v>0</v>
      </c>
      <c r="K599" s="134" t="s">
        <v>34</v>
      </c>
      <c r="L599" s="33"/>
      <c r="M599" s="139" t="s">
        <v>34</v>
      </c>
      <c r="N599" s="140" t="s">
        <v>51</v>
      </c>
      <c r="P599" s="141">
        <f>O599*H599</f>
        <v>0</v>
      </c>
      <c r="Q599" s="141">
        <v>3.8700000000000002E-3</v>
      </c>
      <c r="R599" s="141">
        <f>Q599*H599</f>
        <v>0.10062</v>
      </c>
      <c r="S599" s="141">
        <v>0</v>
      </c>
      <c r="T599" s="142">
        <f>S599*H599</f>
        <v>0</v>
      </c>
      <c r="AR599" s="143" t="s">
        <v>106</v>
      </c>
      <c r="AT599" s="143" t="s">
        <v>165</v>
      </c>
      <c r="AU599" s="143" t="s">
        <v>88</v>
      </c>
      <c r="AY599" s="17" t="s">
        <v>163</v>
      </c>
      <c r="BE599" s="144">
        <f>IF(N599="základní",J599,0)</f>
        <v>0</v>
      </c>
      <c r="BF599" s="144">
        <f>IF(N599="snížená",J599,0)</f>
        <v>0</v>
      </c>
      <c r="BG599" s="144">
        <f>IF(N599="zákl. přenesená",J599,0)</f>
        <v>0</v>
      </c>
      <c r="BH599" s="144">
        <f>IF(N599="sníž. přenesená",J599,0)</f>
        <v>0</v>
      </c>
      <c r="BI599" s="144">
        <f>IF(N599="nulová",J599,0)</f>
        <v>0</v>
      </c>
      <c r="BJ599" s="17" t="s">
        <v>23</v>
      </c>
      <c r="BK599" s="144">
        <f>ROUND(I599*H599,2)</f>
        <v>0</v>
      </c>
      <c r="BL599" s="17" t="s">
        <v>106</v>
      </c>
      <c r="BM599" s="143" t="s">
        <v>734</v>
      </c>
    </row>
    <row r="600" spans="2:65" s="12" customFormat="1" ht="11.25">
      <c r="B600" s="149"/>
      <c r="D600" s="150" t="s">
        <v>173</v>
      </c>
      <c r="E600" s="151" t="s">
        <v>34</v>
      </c>
      <c r="F600" s="152" t="s">
        <v>278</v>
      </c>
      <c r="H600" s="151" t="s">
        <v>34</v>
      </c>
      <c r="I600" s="153"/>
      <c r="L600" s="149"/>
      <c r="M600" s="154"/>
      <c r="T600" s="155"/>
      <c r="AT600" s="151" t="s">
        <v>173</v>
      </c>
      <c r="AU600" s="151" t="s">
        <v>88</v>
      </c>
      <c r="AV600" s="12" t="s">
        <v>23</v>
      </c>
      <c r="AW600" s="12" t="s">
        <v>39</v>
      </c>
      <c r="AX600" s="12" t="s">
        <v>80</v>
      </c>
      <c r="AY600" s="151" t="s">
        <v>163</v>
      </c>
    </row>
    <row r="601" spans="2:65" s="13" customFormat="1" ht="11.25">
      <c r="B601" s="156"/>
      <c r="D601" s="150" t="s">
        <v>173</v>
      </c>
      <c r="E601" s="157" t="s">
        <v>34</v>
      </c>
      <c r="F601" s="158" t="s">
        <v>1237</v>
      </c>
      <c r="H601" s="159">
        <v>26</v>
      </c>
      <c r="I601" s="160"/>
      <c r="L601" s="156"/>
      <c r="M601" s="161"/>
      <c r="T601" s="162"/>
      <c r="AT601" s="157" t="s">
        <v>173</v>
      </c>
      <c r="AU601" s="157" t="s">
        <v>88</v>
      </c>
      <c r="AV601" s="13" t="s">
        <v>88</v>
      </c>
      <c r="AW601" s="13" t="s">
        <v>39</v>
      </c>
      <c r="AX601" s="13" t="s">
        <v>23</v>
      </c>
      <c r="AY601" s="157" t="s">
        <v>163</v>
      </c>
    </row>
    <row r="602" spans="2:65" s="1" customFormat="1" ht="16.5" customHeight="1">
      <c r="B602" s="33"/>
      <c r="C602" s="132" t="s">
        <v>835</v>
      </c>
      <c r="D602" s="132" t="s">
        <v>165</v>
      </c>
      <c r="E602" s="133" t="s">
        <v>1238</v>
      </c>
      <c r="F602" s="134" t="s">
        <v>1239</v>
      </c>
      <c r="G602" s="135" t="s">
        <v>430</v>
      </c>
      <c r="H602" s="136">
        <v>1</v>
      </c>
      <c r="I602" s="137"/>
      <c r="J602" s="138">
        <f>ROUND(I602*H602,2)</f>
        <v>0</v>
      </c>
      <c r="K602" s="134" t="s">
        <v>34</v>
      </c>
      <c r="L602" s="33"/>
      <c r="M602" s="139" t="s">
        <v>34</v>
      </c>
      <c r="N602" s="140" t="s">
        <v>51</v>
      </c>
      <c r="P602" s="141">
        <f>O602*H602</f>
        <v>0</v>
      </c>
      <c r="Q602" s="141">
        <v>0</v>
      </c>
      <c r="R602" s="141">
        <f>Q602*H602</f>
        <v>0</v>
      </c>
      <c r="S602" s="141">
        <v>0</v>
      </c>
      <c r="T602" s="142">
        <f>S602*H602</f>
        <v>0</v>
      </c>
      <c r="AR602" s="143" t="s">
        <v>106</v>
      </c>
      <c r="AT602" s="143" t="s">
        <v>165</v>
      </c>
      <c r="AU602" s="143" t="s">
        <v>88</v>
      </c>
      <c r="AY602" s="17" t="s">
        <v>163</v>
      </c>
      <c r="BE602" s="144">
        <f>IF(N602="základní",J602,0)</f>
        <v>0</v>
      </c>
      <c r="BF602" s="144">
        <f>IF(N602="snížená",J602,0)</f>
        <v>0</v>
      </c>
      <c r="BG602" s="144">
        <f>IF(N602="zákl. přenesená",J602,0)</f>
        <v>0</v>
      </c>
      <c r="BH602" s="144">
        <f>IF(N602="sníž. přenesená",J602,0)</f>
        <v>0</v>
      </c>
      <c r="BI602" s="144">
        <f>IF(N602="nulová",J602,0)</f>
        <v>0</v>
      </c>
      <c r="BJ602" s="17" t="s">
        <v>23</v>
      </c>
      <c r="BK602" s="144">
        <f>ROUND(I602*H602,2)</f>
        <v>0</v>
      </c>
      <c r="BL602" s="17" t="s">
        <v>106</v>
      </c>
      <c r="BM602" s="143" t="s">
        <v>1240</v>
      </c>
    </row>
    <row r="603" spans="2:65" s="12" customFormat="1" ht="11.25">
      <c r="B603" s="149"/>
      <c r="D603" s="150" t="s">
        <v>173</v>
      </c>
      <c r="E603" s="151" t="s">
        <v>34</v>
      </c>
      <c r="F603" s="152" t="s">
        <v>1025</v>
      </c>
      <c r="H603" s="151" t="s">
        <v>34</v>
      </c>
      <c r="I603" s="153"/>
      <c r="L603" s="149"/>
      <c r="M603" s="154"/>
      <c r="T603" s="155"/>
      <c r="AT603" s="151" t="s">
        <v>173</v>
      </c>
      <c r="AU603" s="151" t="s">
        <v>88</v>
      </c>
      <c r="AV603" s="12" t="s">
        <v>23</v>
      </c>
      <c r="AW603" s="12" t="s">
        <v>39</v>
      </c>
      <c r="AX603" s="12" t="s">
        <v>80</v>
      </c>
      <c r="AY603" s="151" t="s">
        <v>163</v>
      </c>
    </row>
    <row r="604" spans="2:65" s="13" customFormat="1" ht="11.25">
      <c r="B604" s="156"/>
      <c r="D604" s="150" t="s">
        <v>173</v>
      </c>
      <c r="E604" s="157" t="s">
        <v>34</v>
      </c>
      <c r="F604" s="158" t="s">
        <v>23</v>
      </c>
      <c r="H604" s="159">
        <v>1</v>
      </c>
      <c r="I604" s="160"/>
      <c r="L604" s="156"/>
      <c r="M604" s="161"/>
      <c r="T604" s="162"/>
      <c r="AT604" s="157" t="s">
        <v>173</v>
      </c>
      <c r="AU604" s="157" t="s">
        <v>88</v>
      </c>
      <c r="AV604" s="13" t="s">
        <v>88</v>
      </c>
      <c r="AW604" s="13" t="s">
        <v>39</v>
      </c>
      <c r="AX604" s="13" t="s">
        <v>23</v>
      </c>
      <c r="AY604" s="157" t="s">
        <v>163</v>
      </c>
    </row>
    <row r="605" spans="2:65" s="1" customFormat="1" ht="21.75" customHeight="1">
      <c r="B605" s="33"/>
      <c r="C605" s="132" t="s">
        <v>988</v>
      </c>
      <c r="D605" s="132" t="s">
        <v>165</v>
      </c>
      <c r="E605" s="133" t="s">
        <v>736</v>
      </c>
      <c r="F605" s="134" t="s">
        <v>737</v>
      </c>
      <c r="G605" s="135" t="s">
        <v>168</v>
      </c>
      <c r="H605" s="136">
        <v>810</v>
      </c>
      <c r="I605" s="137"/>
      <c r="J605" s="138">
        <f>ROUND(I605*H605,2)</f>
        <v>0</v>
      </c>
      <c r="K605" s="134" t="s">
        <v>169</v>
      </c>
      <c r="L605" s="33"/>
      <c r="M605" s="139" t="s">
        <v>34</v>
      </c>
      <c r="N605" s="140" t="s">
        <v>51</v>
      </c>
      <c r="P605" s="141">
        <f>O605*H605</f>
        <v>0</v>
      </c>
      <c r="Q605" s="141">
        <v>0</v>
      </c>
      <c r="R605" s="141">
        <f>Q605*H605</f>
        <v>0</v>
      </c>
      <c r="S605" s="141">
        <v>0.01</v>
      </c>
      <c r="T605" s="142">
        <f>S605*H605</f>
        <v>8.1</v>
      </c>
      <c r="AR605" s="143" t="s">
        <v>106</v>
      </c>
      <c r="AT605" s="143" t="s">
        <v>165</v>
      </c>
      <c r="AU605" s="143" t="s">
        <v>88</v>
      </c>
      <c r="AY605" s="17" t="s">
        <v>163</v>
      </c>
      <c r="BE605" s="144">
        <f>IF(N605="základní",J605,0)</f>
        <v>0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7" t="s">
        <v>23</v>
      </c>
      <c r="BK605" s="144">
        <f>ROUND(I605*H605,2)</f>
        <v>0</v>
      </c>
      <c r="BL605" s="17" t="s">
        <v>106</v>
      </c>
      <c r="BM605" s="143" t="s">
        <v>738</v>
      </c>
    </row>
    <row r="606" spans="2:65" s="1" customFormat="1" ht="11.25">
      <c r="B606" s="33"/>
      <c r="D606" s="145" t="s">
        <v>171</v>
      </c>
      <c r="F606" s="146" t="s">
        <v>739</v>
      </c>
      <c r="I606" s="147"/>
      <c r="L606" s="33"/>
      <c r="M606" s="148"/>
      <c r="T606" s="54"/>
      <c r="AT606" s="17" t="s">
        <v>171</v>
      </c>
      <c r="AU606" s="17" t="s">
        <v>88</v>
      </c>
    </row>
    <row r="607" spans="2:65" s="12" customFormat="1" ht="11.25">
      <c r="B607" s="149"/>
      <c r="D607" s="150" t="s">
        <v>173</v>
      </c>
      <c r="E607" s="151" t="s">
        <v>34</v>
      </c>
      <c r="F607" s="152" t="s">
        <v>385</v>
      </c>
      <c r="H607" s="151" t="s">
        <v>34</v>
      </c>
      <c r="I607" s="153"/>
      <c r="L607" s="149"/>
      <c r="M607" s="154"/>
      <c r="T607" s="155"/>
      <c r="AT607" s="151" t="s">
        <v>173</v>
      </c>
      <c r="AU607" s="151" t="s">
        <v>88</v>
      </c>
      <c r="AV607" s="12" t="s">
        <v>23</v>
      </c>
      <c r="AW607" s="12" t="s">
        <v>39</v>
      </c>
      <c r="AX607" s="12" t="s">
        <v>80</v>
      </c>
      <c r="AY607" s="151" t="s">
        <v>163</v>
      </c>
    </row>
    <row r="608" spans="2:65" s="12" customFormat="1" ht="11.25">
      <c r="B608" s="149"/>
      <c r="D608" s="150" t="s">
        <v>173</v>
      </c>
      <c r="E608" s="151" t="s">
        <v>34</v>
      </c>
      <c r="F608" s="152" t="s">
        <v>1241</v>
      </c>
      <c r="H608" s="151" t="s">
        <v>34</v>
      </c>
      <c r="I608" s="153"/>
      <c r="L608" s="149"/>
      <c r="M608" s="154"/>
      <c r="T608" s="155"/>
      <c r="AT608" s="151" t="s">
        <v>173</v>
      </c>
      <c r="AU608" s="151" t="s">
        <v>88</v>
      </c>
      <c r="AV608" s="12" t="s">
        <v>23</v>
      </c>
      <c r="AW608" s="12" t="s">
        <v>39</v>
      </c>
      <c r="AX608" s="12" t="s">
        <v>80</v>
      </c>
      <c r="AY608" s="151" t="s">
        <v>163</v>
      </c>
    </row>
    <row r="609" spans="2:65" s="13" customFormat="1" ht="11.25">
      <c r="B609" s="156"/>
      <c r="D609" s="150" t="s">
        <v>173</v>
      </c>
      <c r="E609" s="157" t="s">
        <v>34</v>
      </c>
      <c r="F609" s="158" t="s">
        <v>1242</v>
      </c>
      <c r="H609" s="159">
        <v>292</v>
      </c>
      <c r="I609" s="160"/>
      <c r="L609" s="156"/>
      <c r="M609" s="161"/>
      <c r="T609" s="162"/>
      <c r="AT609" s="157" t="s">
        <v>173</v>
      </c>
      <c r="AU609" s="157" t="s">
        <v>88</v>
      </c>
      <c r="AV609" s="13" t="s">
        <v>88</v>
      </c>
      <c r="AW609" s="13" t="s">
        <v>39</v>
      </c>
      <c r="AX609" s="13" t="s">
        <v>80</v>
      </c>
      <c r="AY609" s="157" t="s">
        <v>163</v>
      </c>
    </row>
    <row r="610" spans="2:65" s="12" customFormat="1" ht="11.25">
      <c r="B610" s="149"/>
      <c r="D610" s="150" t="s">
        <v>173</v>
      </c>
      <c r="E610" s="151" t="s">
        <v>34</v>
      </c>
      <c r="F610" s="152" t="s">
        <v>278</v>
      </c>
      <c r="H610" s="151" t="s">
        <v>34</v>
      </c>
      <c r="I610" s="153"/>
      <c r="L610" s="149"/>
      <c r="M610" s="154"/>
      <c r="T610" s="155"/>
      <c r="AT610" s="151" t="s">
        <v>173</v>
      </c>
      <c r="AU610" s="151" t="s">
        <v>88</v>
      </c>
      <c r="AV610" s="12" t="s">
        <v>23</v>
      </c>
      <c r="AW610" s="12" t="s">
        <v>39</v>
      </c>
      <c r="AX610" s="12" t="s">
        <v>80</v>
      </c>
      <c r="AY610" s="151" t="s">
        <v>163</v>
      </c>
    </row>
    <row r="611" spans="2:65" s="12" customFormat="1" ht="11.25">
      <c r="B611" s="149"/>
      <c r="D611" s="150" t="s">
        <v>173</v>
      </c>
      <c r="E611" s="151" t="s">
        <v>34</v>
      </c>
      <c r="F611" s="152" t="s">
        <v>1066</v>
      </c>
      <c r="H611" s="151" t="s">
        <v>34</v>
      </c>
      <c r="I611" s="153"/>
      <c r="L611" s="149"/>
      <c r="M611" s="154"/>
      <c r="T611" s="155"/>
      <c r="AT611" s="151" t="s">
        <v>173</v>
      </c>
      <c r="AU611" s="151" t="s">
        <v>88</v>
      </c>
      <c r="AV611" s="12" t="s">
        <v>23</v>
      </c>
      <c r="AW611" s="12" t="s">
        <v>39</v>
      </c>
      <c r="AX611" s="12" t="s">
        <v>80</v>
      </c>
      <c r="AY611" s="151" t="s">
        <v>163</v>
      </c>
    </row>
    <row r="612" spans="2:65" s="13" customFormat="1" ht="11.25">
      <c r="B612" s="156"/>
      <c r="D612" s="150" t="s">
        <v>173</v>
      </c>
      <c r="E612" s="157" t="s">
        <v>34</v>
      </c>
      <c r="F612" s="158" t="s">
        <v>1067</v>
      </c>
      <c r="H612" s="159">
        <v>518</v>
      </c>
      <c r="I612" s="160"/>
      <c r="L612" s="156"/>
      <c r="M612" s="161"/>
      <c r="T612" s="162"/>
      <c r="AT612" s="157" t="s">
        <v>173</v>
      </c>
      <c r="AU612" s="157" t="s">
        <v>88</v>
      </c>
      <c r="AV612" s="13" t="s">
        <v>88</v>
      </c>
      <c r="AW612" s="13" t="s">
        <v>39</v>
      </c>
      <c r="AX612" s="13" t="s">
        <v>80</v>
      </c>
      <c r="AY612" s="157" t="s">
        <v>163</v>
      </c>
    </row>
    <row r="613" spans="2:65" s="14" customFormat="1" ht="11.25">
      <c r="B613" s="163"/>
      <c r="D613" s="150" t="s">
        <v>173</v>
      </c>
      <c r="E613" s="164" t="s">
        <v>34</v>
      </c>
      <c r="F613" s="165" t="s">
        <v>182</v>
      </c>
      <c r="H613" s="166">
        <v>810</v>
      </c>
      <c r="I613" s="167"/>
      <c r="L613" s="163"/>
      <c r="M613" s="168"/>
      <c r="T613" s="169"/>
      <c r="AT613" s="164" t="s">
        <v>173</v>
      </c>
      <c r="AU613" s="164" t="s">
        <v>88</v>
      </c>
      <c r="AV613" s="14" t="s">
        <v>106</v>
      </c>
      <c r="AW613" s="14" t="s">
        <v>39</v>
      </c>
      <c r="AX613" s="14" t="s">
        <v>23</v>
      </c>
      <c r="AY613" s="164" t="s">
        <v>163</v>
      </c>
    </row>
    <row r="614" spans="2:65" s="1" customFormat="1" ht="33" customHeight="1">
      <c r="B614" s="33"/>
      <c r="C614" s="132" t="s">
        <v>1243</v>
      </c>
      <c r="D614" s="132" t="s">
        <v>165</v>
      </c>
      <c r="E614" s="133" t="s">
        <v>741</v>
      </c>
      <c r="F614" s="134" t="s">
        <v>742</v>
      </c>
      <c r="G614" s="135" t="s">
        <v>168</v>
      </c>
      <c r="H614" s="136">
        <v>810</v>
      </c>
      <c r="I614" s="137"/>
      <c r="J614" s="138">
        <f>ROUND(I614*H614,2)</f>
        <v>0</v>
      </c>
      <c r="K614" s="134" t="s">
        <v>169</v>
      </c>
      <c r="L614" s="33"/>
      <c r="M614" s="139" t="s">
        <v>34</v>
      </c>
      <c r="N614" s="140" t="s">
        <v>51</v>
      </c>
      <c r="P614" s="141">
        <f>O614*H614</f>
        <v>0</v>
      </c>
      <c r="Q614" s="141">
        <v>0</v>
      </c>
      <c r="R614" s="141">
        <f>Q614*H614</f>
        <v>0</v>
      </c>
      <c r="S614" s="141">
        <v>0.02</v>
      </c>
      <c r="T614" s="142">
        <f>S614*H614</f>
        <v>16.2</v>
      </c>
      <c r="AR614" s="143" t="s">
        <v>106</v>
      </c>
      <c r="AT614" s="143" t="s">
        <v>165</v>
      </c>
      <c r="AU614" s="143" t="s">
        <v>88</v>
      </c>
      <c r="AY614" s="17" t="s">
        <v>163</v>
      </c>
      <c r="BE614" s="144">
        <f>IF(N614="základní",J614,0)</f>
        <v>0</v>
      </c>
      <c r="BF614" s="144">
        <f>IF(N614="snížená",J614,0)</f>
        <v>0</v>
      </c>
      <c r="BG614" s="144">
        <f>IF(N614="zákl. přenesená",J614,0)</f>
        <v>0</v>
      </c>
      <c r="BH614" s="144">
        <f>IF(N614="sníž. přenesená",J614,0)</f>
        <v>0</v>
      </c>
      <c r="BI614" s="144">
        <f>IF(N614="nulová",J614,0)</f>
        <v>0</v>
      </c>
      <c r="BJ614" s="17" t="s">
        <v>23</v>
      </c>
      <c r="BK614" s="144">
        <f>ROUND(I614*H614,2)</f>
        <v>0</v>
      </c>
      <c r="BL614" s="17" t="s">
        <v>106</v>
      </c>
      <c r="BM614" s="143" t="s">
        <v>743</v>
      </c>
    </row>
    <row r="615" spans="2:65" s="1" customFormat="1" ht="11.25">
      <c r="B615" s="33"/>
      <c r="D615" s="145" t="s">
        <v>171</v>
      </c>
      <c r="F615" s="146" t="s">
        <v>744</v>
      </c>
      <c r="I615" s="147"/>
      <c r="L615" s="33"/>
      <c r="M615" s="148"/>
      <c r="T615" s="54"/>
      <c r="AT615" s="17" t="s">
        <v>171</v>
      </c>
      <c r="AU615" s="17" t="s">
        <v>88</v>
      </c>
    </row>
    <row r="616" spans="2:65" s="12" customFormat="1" ht="11.25">
      <c r="B616" s="149"/>
      <c r="D616" s="150" t="s">
        <v>173</v>
      </c>
      <c r="E616" s="151" t="s">
        <v>34</v>
      </c>
      <c r="F616" s="152" t="s">
        <v>385</v>
      </c>
      <c r="H616" s="151" t="s">
        <v>34</v>
      </c>
      <c r="I616" s="153"/>
      <c r="L616" s="149"/>
      <c r="M616" s="154"/>
      <c r="T616" s="155"/>
      <c r="AT616" s="151" t="s">
        <v>173</v>
      </c>
      <c r="AU616" s="151" t="s">
        <v>88</v>
      </c>
      <c r="AV616" s="12" t="s">
        <v>23</v>
      </c>
      <c r="AW616" s="12" t="s">
        <v>39</v>
      </c>
      <c r="AX616" s="12" t="s">
        <v>80</v>
      </c>
      <c r="AY616" s="151" t="s">
        <v>163</v>
      </c>
    </row>
    <row r="617" spans="2:65" s="12" customFormat="1" ht="11.25">
      <c r="B617" s="149"/>
      <c r="D617" s="150" t="s">
        <v>173</v>
      </c>
      <c r="E617" s="151" t="s">
        <v>34</v>
      </c>
      <c r="F617" s="152" t="s">
        <v>1241</v>
      </c>
      <c r="H617" s="151" t="s">
        <v>34</v>
      </c>
      <c r="I617" s="153"/>
      <c r="L617" s="149"/>
      <c r="M617" s="154"/>
      <c r="T617" s="155"/>
      <c r="AT617" s="151" t="s">
        <v>173</v>
      </c>
      <c r="AU617" s="151" t="s">
        <v>88</v>
      </c>
      <c r="AV617" s="12" t="s">
        <v>23</v>
      </c>
      <c r="AW617" s="12" t="s">
        <v>39</v>
      </c>
      <c r="AX617" s="12" t="s">
        <v>80</v>
      </c>
      <c r="AY617" s="151" t="s">
        <v>163</v>
      </c>
    </row>
    <row r="618" spans="2:65" s="13" customFormat="1" ht="11.25">
      <c r="B618" s="156"/>
      <c r="D618" s="150" t="s">
        <v>173</v>
      </c>
      <c r="E618" s="157" t="s">
        <v>34</v>
      </c>
      <c r="F618" s="158" t="s">
        <v>1242</v>
      </c>
      <c r="H618" s="159">
        <v>292</v>
      </c>
      <c r="I618" s="160"/>
      <c r="L618" s="156"/>
      <c r="M618" s="161"/>
      <c r="T618" s="162"/>
      <c r="AT618" s="157" t="s">
        <v>173</v>
      </c>
      <c r="AU618" s="157" t="s">
        <v>88</v>
      </c>
      <c r="AV618" s="13" t="s">
        <v>88</v>
      </c>
      <c r="AW618" s="13" t="s">
        <v>39</v>
      </c>
      <c r="AX618" s="13" t="s">
        <v>80</v>
      </c>
      <c r="AY618" s="157" t="s">
        <v>163</v>
      </c>
    </row>
    <row r="619" spans="2:65" s="12" customFormat="1" ht="11.25">
      <c r="B619" s="149"/>
      <c r="D619" s="150" t="s">
        <v>173</v>
      </c>
      <c r="E619" s="151" t="s">
        <v>34</v>
      </c>
      <c r="F619" s="152" t="s">
        <v>278</v>
      </c>
      <c r="H619" s="151" t="s">
        <v>34</v>
      </c>
      <c r="I619" s="153"/>
      <c r="L619" s="149"/>
      <c r="M619" s="154"/>
      <c r="T619" s="155"/>
      <c r="AT619" s="151" t="s">
        <v>173</v>
      </c>
      <c r="AU619" s="151" t="s">
        <v>88</v>
      </c>
      <c r="AV619" s="12" t="s">
        <v>23</v>
      </c>
      <c r="AW619" s="12" t="s">
        <v>39</v>
      </c>
      <c r="AX619" s="12" t="s">
        <v>80</v>
      </c>
      <c r="AY619" s="151" t="s">
        <v>163</v>
      </c>
    </row>
    <row r="620" spans="2:65" s="12" customFormat="1" ht="11.25">
      <c r="B620" s="149"/>
      <c r="D620" s="150" t="s">
        <v>173</v>
      </c>
      <c r="E620" s="151" t="s">
        <v>34</v>
      </c>
      <c r="F620" s="152" t="s">
        <v>1066</v>
      </c>
      <c r="H620" s="151" t="s">
        <v>34</v>
      </c>
      <c r="I620" s="153"/>
      <c r="L620" s="149"/>
      <c r="M620" s="154"/>
      <c r="T620" s="155"/>
      <c r="AT620" s="151" t="s">
        <v>173</v>
      </c>
      <c r="AU620" s="151" t="s">
        <v>88</v>
      </c>
      <c r="AV620" s="12" t="s">
        <v>23</v>
      </c>
      <c r="AW620" s="12" t="s">
        <v>39</v>
      </c>
      <c r="AX620" s="12" t="s">
        <v>80</v>
      </c>
      <c r="AY620" s="151" t="s">
        <v>163</v>
      </c>
    </row>
    <row r="621" spans="2:65" s="13" customFormat="1" ht="11.25">
      <c r="B621" s="156"/>
      <c r="D621" s="150" t="s">
        <v>173</v>
      </c>
      <c r="E621" s="157" t="s">
        <v>34</v>
      </c>
      <c r="F621" s="158" t="s">
        <v>1067</v>
      </c>
      <c r="H621" s="159">
        <v>518</v>
      </c>
      <c r="I621" s="160"/>
      <c r="L621" s="156"/>
      <c r="M621" s="161"/>
      <c r="T621" s="162"/>
      <c r="AT621" s="157" t="s">
        <v>173</v>
      </c>
      <c r="AU621" s="157" t="s">
        <v>88</v>
      </c>
      <c r="AV621" s="13" t="s">
        <v>88</v>
      </c>
      <c r="AW621" s="13" t="s">
        <v>39</v>
      </c>
      <c r="AX621" s="13" t="s">
        <v>80</v>
      </c>
      <c r="AY621" s="157" t="s">
        <v>163</v>
      </c>
    </row>
    <row r="622" spans="2:65" s="14" customFormat="1" ht="11.25">
      <c r="B622" s="163"/>
      <c r="D622" s="150" t="s">
        <v>173</v>
      </c>
      <c r="E622" s="164" t="s">
        <v>34</v>
      </c>
      <c r="F622" s="165" t="s">
        <v>182</v>
      </c>
      <c r="H622" s="166">
        <v>810</v>
      </c>
      <c r="I622" s="167"/>
      <c r="L622" s="163"/>
      <c r="M622" s="168"/>
      <c r="T622" s="169"/>
      <c r="AT622" s="164" t="s">
        <v>173</v>
      </c>
      <c r="AU622" s="164" t="s">
        <v>88</v>
      </c>
      <c r="AV622" s="14" t="s">
        <v>106</v>
      </c>
      <c r="AW622" s="14" t="s">
        <v>39</v>
      </c>
      <c r="AX622" s="14" t="s">
        <v>23</v>
      </c>
      <c r="AY622" s="164" t="s">
        <v>163</v>
      </c>
    </row>
    <row r="623" spans="2:65" s="11" customFormat="1" ht="22.9" customHeight="1">
      <c r="B623" s="120"/>
      <c r="D623" s="121" t="s">
        <v>79</v>
      </c>
      <c r="E623" s="130" t="s">
        <v>751</v>
      </c>
      <c r="F623" s="130" t="s">
        <v>752</v>
      </c>
      <c r="I623" s="123"/>
      <c r="J623" s="131">
        <f>BK623</f>
        <v>0</v>
      </c>
      <c r="L623" s="120"/>
      <c r="M623" s="125"/>
      <c r="P623" s="126">
        <f>SUM(P624:P656)</f>
        <v>0</v>
      </c>
      <c r="R623" s="126">
        <f>SUM(R624:R656)</f>
        <v>0</v>
      </c>
      <c r="T623" s="127">
        <f>SUM(T624:T656)</f>
        <v>0</v>
      </c>
      <c r="AR623" s="121" t="s">
        <v>23</v>
      </c>
      <c r="AT623" s="128" t="s">
        <v>79</v>
      </c>
      <c r="AU623" s="128" t="s">
        <v>23</v>
      </c>
      <c r="AY623" s="121" t="s">
        <v>163</v>
      </c>
      <c r="BK623" s="129">
        <f>SUM(BK624:BK656)</f>
        <v>0</v>
      </c>
    </row>
    <row r="624" spans="2:65" s="1" customFormat="1" ht="24.2" customHeight="1">
      <c r="B624" s="33"/>
      <c r="C624" s="132" t="s">
        <v>1244</v>
      </c>
      <c r="D624" s="132" t="s">
        <v>165</v>
      </c>
      <c r="E624" s="133" t="s">
        <v>754</v>
      </c>
      <c r="F624" s="134" t="s">
        <v>755</v>
      </c>
      <c r="G624" s="135" t="s">
        <v>258</v>
      </c>
      <c r="H624" s="136">
        <v>35.543999999999997</v>
      </c>
      <c r="I624" s="137"/>
      <c r="J624" s="138">
        <f>ROUND(I624*H624,2)</f>
        <v>0</v>
      </c>
      <c r="K624" s="134" t="s">
        <v>169</v>
      </c>
      <c r="L624" s="33"/>
      <c r="M624" s="139" t="s">
        <v>34</v>
      </c>
      <c r="N624" s="140" t="s">
        <v>51</v>
      </c>
      <c r="P624" s="141">
        <f>O624*H624</f>
        <v>0</v>
      </c>
      <c r="Q624" s="141">
        <v>0</v>
      </c>
      <c r="R624" s="141">
        <f>Q624*H624</f>
        <v>0</v>
      </c>
      <c r="S624" s="141">
        <v>0</v>
      </c>
      <c r="T624" s="142">
        <f>S624*H624</f>
        <v>0</v>
      </c>
      <c r="AR624" s="143" t="s">
        <v>106</v>
      </c>
      <c r="AT624" s="143" t="s">
        <v>165</v>
      </c>
      <c r="AU624" s="143" t="s">
        <v>88</v>
      </c>
      <c r="AY624" s="17" t="s">
        <v>163</v>
      </c>
      <c r="BE624" s="144">
        <f>IF(N624="základní",J624,0)</f>
        <v>0</v>
      </c>
      <c r="BF624" s="144">
        <f>IF(N624="snížená",J624,0)</f>
        <v>0</v>
      </c>
      <c r="BG624" s="144">
        <f>IF(N624="zákl. přenesená",J624,0)</f>
        <v>0</v>
      </c>
      <c r="BH624" s="144">
        <f>IF(N624="sníž. přenesená",J624,0)</f>
        <v>0</v>
      </c>
      <c r="BI624" s="144">
        <f>IF(N624="nulová",J624,0)</f>
        <v>0</v>
      </c>
      <c r="BJ624" s="17" t="s">
        <v>23</v>
      </c>
      <c r="BK624" s="144">
        <f>ROUND(I624*H624,2)</f>
        <v>0</v>
      </c>
      <c r="BL624" s="17" t="s">
        <v>106</v>
      </c>
      <c r="BM624" s="143" t="s">
        <v>756</v>
      </c>
    </row>
    <row r="625" spans="2:65" s="1" customFormat="1" ht="11.25">
      <c r="B625" s="33"/>
      <c r="D625" s="145" t="s">
        <v>171</v>
      </c>
      <c r="F625" s="146" t="s">
        <v>757</v>
      </c>
      <c r="I625" s="147"/>
      <c r="L625" s="33"/>
      <c r="M625" s="148"/>
      <c r="T625" s="54"/>
      <c r="AT625" s="17" t="s">
        <v>171</v>
      </c>
      <c r="AU625" s="17" t="s">
        <v>88</v>
      </c>
    </row>
    <row r="626" spans="2:65" s="12" customFormat="1" ht="11.25">
      <c r="B626" s="149"/>
      <c r="D626" s="150" t="s">
        <v>173</v>
      </c>
      <c r="E626" s="151" t="s">
        <v>34</v>
      </c>
      <c r="F626" s="152" t="s">
        <v>1245</v>
      </c>
      <c r="H626" s="151" t="s">
        <v>34</v>
      </c>
      <c r="I626" s="153"/>
      <c r="L626" s="149"/>
      <c r="M626" s="154"/>
      <c r="T626" s="155"/>
      <c r="AT626" s="151" t="s">
        <v>173</v>
      </c>
      <c r="AU626" s="151" t="s">
        <v>88</v>
      </c>
      <c r="AV626" s="12" t="s">
        <v>23</v>
      </c>
      <c r="AW626" s="12" t="s">
        <v>39</v>
      </c>
      <c r="AX626" s="12" t="s">
        <v>80</v>
      </c>
      <c r="AY626" s="151" t="s">
        <v>163</v>
      </c>
    </row>
    <row r="627" spans="2:65" s="13" customFormat="1" ht="11.25">
      <c r="B627" s="156"/>
      <c r="D627" s="150" t="s">
        <v>173</v>
      </c>
      <c r="E627" s="157" t="s">
        <v>34</v>
      </c>
      <c r="F627" s="158" t="s">
        <v>1246</v>
      </c>
      <c r="H627" s="159">
        <v>35.543999999999997</v>
      </c>
      <c r="I627" s="160"/>
      <c r="L627" s="156"/>
      <c r="M627" s="161"/>
      <c r="T627" s="162"/>
      <c r="AT627" s="157" t="s">
        <v>173</v>
      </c>
      <c r="AU627" s="157" t="s">
        <v>88</v>
      </c>
      <c r="AV627" s="13" t="s">
        <v>88</v>
      </c>
      <c r="AW627" s="13" t="s">
        <v>39</v>
      </c>
      <c r="AX627" s="13" t="s">
        <v>23</v>
      </c>
      <c r="AY627" s="157" t="s">
        <v>163</v>
      </c>
    </row>
    <row r="628" spans="2:65" s="1" customFormat="1" ht="24.2" customHeight="1">
      <c r="B628" s="33"/>
      <c r="C628" s="132" t="s">
        <v>1247</v>
      </c>
      <c r="D628" s="132" t="s">
        <v>165</v>
      </c>
      <c r="E628" s="133" t="s">
        <v>761</v>
      </c>
      <c r="F628" s="134" t="s">
        <v>762</v>
      </c>
      <c r="G628" s="135" t="s">
        <v>258</v>
      </c>
      <c r="H628" s="136">
        <v>497.61599999999999</v>
      </c>
      <c r="I628" s="137"/>
      <c r="J628" s="138">
        <f>ROUND(I628*H628,2)</f>
        <v>0</v>
      </c>
      <c r="K628" s="134" t="s">
        <v>169</v>
      </c>
      <c r="L628" s="33"/>
      <c r="M628" s="139" t="s">
        <v>34</v>
      </c>
      <c r="N628" s="140" t="s">
        <v>51</v>
      </c>
      <c r="P628" s="141">
        <f>O628*H628</f>
        <v>0</v>
      </c>
      <c r="Q628" s="141">
        <v>0</v>
      </c>
      <c r="R628" s="141">
        <f>Q628*H628</f>
        <v>0</v>
      </c>
      <c r="S628" s="141">
        <v>0</v>
      </c>
      <c r="T628" s="142">
        <f>S628*H628</f>
        <v>0</v>
      </c>
      <c r="AR628" s="143" t="s">
        <v>106</v>
      </c>
      <c r="AT628" s="143" t="s">
        <v>165</v>
      </c>
      <c r="AU628" s="143" t="s">
        <v>88</v>
      </c>
      <c r="AY628" s="17" t="s">
        <v>163</v>
      </c>
      <c r="BE628" s="144">
        <f>IF(N628="základní",J628,0)</f>
        <v>0</v>
      </c>
      <c r="BF628" s="144">
        <f>IF(N628="snížená",J628,0)</f>
        <v>0</v>
      </c>
      <c r="BG628" s="144">
        <f>IF(N628="zákl. přenesená",J628,0)</f>
        <v>0</v>
      </c>
      <c r="BH628" s="144">
        <f>IF(N628="sníž. přenesená",J628,0)</f>
        <v>0</v>
      </c>
      <c r="BI628" s="144">
        <f>IF(N628="nulová",J628,0)</f>
        <v>0</v>
      </c>
      <c r="BJ628" s="17" t="s">
        <v>23</v>
      </c>
      <c r="BK628" s="144">
        <f>ROUND(I628*H628,2)</f>
        <v>0</v>
      </c>
      <c r="BL628" s="17" t="s">
        <v>106</v>
      </c>
      <c r="BM628" s="143" t="s">
        <v>763</v>
      </c>
    </row>
    <row r="629" spans="2:65" s="1" customFormat="1" ht="11.25">
      <c r="B629" s="33"/>
      <c r="D629" s="145" t="s">
        <v>171</v>
      </c>
      <c r="F629" s="146" t="s">
        <v>764</v>
      </c>
      <c r="I629" s="147"/>
      <c r="L629" s="33"/>
      <c r="M629" s="148"/>
      <c r="T629" s="54"/>
      <c r="AT629" s="17" t="s">
        <v>171</v>
      </c>
      <c r="AU629" s="17" t="s">
        <v>88</v>
      </c>
    </row>
    <row r="630" spans="2:65" s="13" customFormat="1" ht="11.25">
      <c r="B630" s="156"/>
      <c r="D630" s="150" t="s">
        <v>173</v>
      </c>
      <c r="E630" s="157" t="s">
        <v>34</v>
      </c>
      <c r="F630" s="158" t="s">
        <v>1248</v>
      </c>
      <c r="H630" s="159">
        <v>35.543999999999997</v>
      </c>
      <c r="I630" s="160"/>
      <c r="L630" s="156"/>
      <c r="M630" s="161"/>
      <c r="T630" s="162"/>
      <c r="AT630" s="157" t="s">
        <v>173</v>
      </c>
      <c r="AU630" s="157" t="s">
        <v>88</v>
      </c>
      <c r="AV630" s="13" t="s">
        <v>88</v>
      </c>
      <c r="AW630" s="13" t="s">
        <v>39</v>
      </c>
      <c r="AX630" s="13" t="s">
        <v>23</v>
      </c>
      <c r="AY630" s="157" t="s">
        <v>163</v>
      </c>
    </row>
    <row r="631" spans="2:65" s="13" customFormat="1" ht="11.25">
      <c r="B631" s="156"/>
      <c r="D631" s="150" t="s">
        <v>173</v>
      </c>
      <c r="F631" s="158" t="s">
        <v>1249</v>
      </c>
      <c r="H631" s="159">
        <v>497.61599999999999</v>
      </c>
      <c r="I631" s="160"/>
      <c r="L631" s="156"/>
      <c r="M631" s="161"/>
      <c r="T631" s="162"/>
      <c r="AT631" s="157" t="s">
        <v>173</v>
      </c>
      <c r="AU631" s="157" t="s">
        <v>88</v>
      </c>
      <c r="AV631" s="13" t="s">
        <v>88</v>
      </c>
      <c r="AW631" s="13" t="s">
        <v>4</v>
      </c>
      <c r="AX631" s="13" t="s">
        <v>23</v>
      </c>
      <c r="AY631" s="157" t="s">
        <v>163</v>
      </c>
    </row>
    <row r="632" spans="2:65" s="1" customFormat="1" ht="24.2" customHeight="1">
      <c r="B632" s="33"/>
      <c r="C632" s="132" t="s">
        <v>1250</v>
      </c>
      <c r="D632" s="132" t="s">
        <v>165</v>
      </c>
      <c r="E632" s="133" t="s">
        <v>767</v>
      </c>
      <c r="F632" s="134" t="s">
        <v>768</v>
      </c>
      <c r="G632" s="135" t="s">
        <v>258</v>
      </c>
      <c r="H632" s="136">
        <v>22.344999999999999</v>
      </c>
      <c r="I632" s="137"/>
      <c r="J632" s="138">
        <f>ROUND(I632*H632,2)</f>
        <v>0</v>
      </c>
      <c r="K632" s="134" t="s">
        <v>169</v>
      </c>
      <c r="L632" s="33"/>
      <c r="M632" s="139" t="s">
        <v>34</v>
      </c>
      <c r="N632" s="140" t="s">
        <v>51</v>
      </c>
      <c r="P632" s="141">
        <f>O632*H632</f>
        <v>0</v>
      </c>
      <c r="Q632" s="141">
        <v>0</v>
      </c>
      <c r="R632" s="141">
        <f>Q632*H632</f>
        <v>0</v>
      </c>
      <c r="S632" s="141">
        <v>0</v>
      </c>
      <c r="T632" s="142">
        <f>S632*H632</f>
        <v>0</v>
      </c>
      <c r="AR632" s="143" t="s">
        <v>106</v>
      </c>
      <c r="AT632" s="143" t="s">
        <v>165</v>
      </c>
      <c r="AU632" s="143" t="s">
        <v>88</v>
      </c>
      <c r="AY632" s="17" t="s">
        <v>163</v>
      </c>
      <c r="BE632" s="144">
        <f>IF(N632="základní",J632,0)</f>
        <v>0</v>
      </c>
      <c r="BF632" s="144">
        <f>IF(N632="snížená",J632,0)</f>
        <v>0</v>
      </c>
      <c r="BG632" s="144">
        <f>IF(N632="zákl. přenesená",J632,0)</f>
        <v>0</v>
      </c>
      <c r="BH632" s="144">
        <f>IF(N632="sníž. přenesená",J632,0)</f>
        <v>0</v>
      </c>
      <c r="BI632" s="144">
        <f>IF(N632="nulová",J632,0)</f>
        <v>0</v>
      </c>
      <c r="BJ632" s="17" t="s">
        <v>23</v>
      </c>
      <c r="BK632" s="144">
        <f>ROUND(I632*H632,2)</f>
        <v>0</v>
      </c>
      <c r="BL632" s="17" t="s">
        <v>106</v>
      </c>
      <c r="BM632" s="143" t="s">
        <v>1251</v>
      </c>
    </row>
    <row r="633" spans="2:65" s="1" customFormat="1" ht="11.25">
      <c r="B633" s="33"/>
      <c r="D633" s="145" t="s">
        <v>171</v>
      </c>
      <c r="F633" s="146" t="s">
        <v>770</v>
      </c>
      <c r="I633" s="147"/>
      <c r="L633" s="33"/>
      <c r="M633" s="148"/>
      <c r="T633" s="54"/>
      <c r="AT633" s="17" t="s">
        <v>171</v>
      </c>
      <c r="AU633" s="17" t="s">
        <v>88</v>
      </c>
    </row>
    <row r="634" spans="2:65" s="12" customFormat="1" ht="11.25">
      <c r="B634" s="149"/>
      <c r="D634" s="150" t="s">
        <v>173</v>
      </c>
      <c r="E634" s="151" t="s">
        <v>34</v>
      </c>
      <c r="F634" s="152" t="s">
        <v>771</v>
      </c>
      <c r="H634" s="151" t="s">
        <v>34</v>
      </c>
      <c r="I634" s="153"/>
      <c r="L634" s="149"/>
      <c r="M634" s="154"/>
      <c r="T634" s="155"/>
      <c r="AT634" s="151" t="s">
        <v>173</v>
      </c>
      <c r="AU634" s="151" t="s">
        <v>88</v>
      </c>
      <c r="AV634" s="12" t="s">
        <v>23</v>
      </c>
      <c r="AW634" s="12" t="s">
        <v>39</v>
      </c>
      <c r="AX634" s="12" t="s">
        <v>80</v>
      </c>
      <c r="AY634" s="151" t="s">
        <v>163</v>
      </c>
    </row>
    <row r="635" spans="2:65" s="13" customFormat="1" ht="11.25">
      <c r="B635" s="156"/>
      <c r="D635" s="150" t="s">
        <v>173</v>
      </c>
      <c r="E635" s="157" t="s">
        <v>34</v>
      </c>
      <c r="F635" s="158" t="s">
        <v>1252</v>
      </c>
      <c r="H635" s="159">
        <v>22.344999999999999</v>
      </c>
      <c r="I635" s="160"/>
      <c r="L635" s="156"/>
      <c r="M635" s="161"/>
      <c r="T635" s="162"/>
      <c r="AT635" s="157" t="s">
        <v>173</v>
      </c>
      <c r="AU635" s="157" t="s">
        <v>88</v>
      </c>
      <c r="AV635" s="13" t="s">
        <v>88</v>
      </c>
      <c r="AW635" s="13" t="s">
        <v>39</v>
      </c>
      <c r="AX635" s="13" t="s">
        <v>23</v>
      </c>
      <c r="AY635" s="157" t="s">
        <v>163</v>
      </c>
    </row>
    <row r="636" spans="2:65" s="1" customFormat="1" ht="24.2" customHeight="1">
      <c r="B636" s="33"/>
      <c r="C636" s="132" t="s">
        <v>1253</v>
      </c>
      <c r="D636" s="132" t="s">
        <v>165</v>
      </c>
      <c r="E636" s="133" t="s">
        <v>774</v>
      </c>
      <c r="F636" s="134" t="s">
        <v>775</v>
      </c>
      <c r="G636" s="135" t="s">
        <v>258</v>
      </c>
      <c r="H636" s="136">
        <v>312.83</v>
      </c>
      <c r="I636" s="137"/>
      <c r="J636" s="138">
        <f>ROUND(I636*H636,2)</f>
        <v>0</v>
      </c>
      <c r="K636" s="134" t="s">
        <v>169</v>
      </c>
      <c r="L636" s="33"/>
      <c r="M636" s="139" t="s">
        <v>34</v>
      </c>
      <c r="N636" s="140" t="s">
        <v>51</v>
      </c>
      <c r="P636" s="141">
        <f>O636*H636</f>
        <v>0</v>
      </c>
      <c r="Q636" s="141">
        <v>0</v>
      </c>
      <c r="R636" s="141">
        <f>Q636*H636</f>
        <v>0</v>
      </c>
      <c r="S636" s="141">
        <v>0</v>
      </c>
      <c r="T636" s="142">
        <f>S636*H636</f>
        <v>0</v>
      </c>
      <c r="AR636" s="143" t="s">
        <v>106</v>
      </c>
      <c r="AT636" s="143" t="s">
        <v>165</v>
      </c>
      <c r="AU636" s="143" t="s">
        <v>88</v>
      </c>
      <c r="AY636" s="17" t="s">
        <v>163</v>
      </c>
      <c r="BE636" s="144">
        <f>IF(N636="základní",J636,0)</f>
        <v>0</v>
      </c>
      <c r="BF636" s="144">
        <f>IF(N636="snížená",J636,0)</f>
        <v>0</v>
      </c>
      <c r="BG636" s="144">
        <f>IF(N636="zákl. přenesená",J636,0)</f>
        <v>0</v>
      </c>
      <c r="BH636" s="144">
        <f>IF(N636="sníž. přenesená",J636,0)</f>
        <v>0</v>
      </c>
      <c r="BI636" s="144">
        <f>IF(N636="nulová",J636,0)</f>
        <v>0</v>
      </c>
      <c r="BJ636" s="17" t="s">
        <v>23</v>
      </c>
      <c r="BK636" s="144">
        <f>ROUND(I636*H636,2)</f>
        <v>0</v>
      </c>
      <c r="BL636" s="17" t="s">
        <v>106</v>
      </c>
      <c r="BM636" s="143" t="s">
        <v>1254</v>
      </c>
    </row>
    <row r="637" spans="2:65" s="1" customFormat="1" ht="11.25">
      <c r="B637" s="33"/>
      <c r="D637" s="145" t="s">
        <v>171</v>
      </c>
      <c r="F637" s="146" t="s">
        <v>777</v>
      </c>
      <c r="I637" s="147"/>
      <c r="L637" s="33"/>
      <c r="M637" s="148"/>
      <c r="T637" s="54"/>
      <c r="AT637" s="17" t="s">
        <v>171</v>
      </c>
      <c r="AU637" s="17" t="s">
        <v>88</v>
      </c>
    </row>
    <row r="638" spans="2:65" s="12" customFormat="1" ht="11.25">
      <c r="B638" s="149"/>
      <c r="D638" s="150" t="s">
        <v>173</v>
      </c>
      <c r="E638" s="151" t="s">
        <v>34</v>
      </c>
      <c r="F638" s="152" t="s">
        <v>771</v>
      </c>
      <c r="H638" s="151" t="s">
        <v>34</v>
      </c>
      <c r="I638" s="153"/>
      <c r="L638" s="149"/>
      <c r="M638" s="154"/>
      <c r="T638" s="155"/>
      <c r="AT638" s="151" t="s">
        <v>173</v>
      </c>
      <c r="AU638" s="151" t="s">
        <v>88</v>
      </c>
      <c r="AV638" s="12" t="s">
        <v>23</v>
      </c>
      <c r="AW638" s="12" t="s">
        <v>39</v>
      </c>
      <c r="AX638" s="12" t="s">
        <v>80</v>
      </c>
      <c r="AY638" s="151" t="s">
        <v>163</v>
      </c>
    </row>
    <row r="639" spans="2:65" s="13" customFormat="1" ht="11.25">
      <c r="B639" s="156"/>
      <c r="D639" s="150" t="s">
        <v>173</v>
      </c>
      <c r="E639" s="157" t="s">
        <v>34</v>
      </c>
      <c r="F639" s="158" t="s">
        <v>1252</v>
      </c>
      <c r="H639" s="159">
        <v>22.344999999999999</v>
      </c>
      <c r="I639" s="160"/>
      <c r="L639" s="156"/>
      <c r="M639" s="161"/>
      <c r="T639" s="162"/>
      <c r="AT639" s="157" t="s">
        <v>173</v>
      </c>
      <c r="AU639" s="157" t="s">
        <v>88</v>
      </c>
      <c r="AV639" s="13" t="s">
        <v>88</v>
      </c>
      <c r="AW639" s="13" t="s">
        <v>39</v>
      </c>
      <c r="AX639" s="13" t="s">
        <v>23</v>
      </c>
      <c r="AY639" s="157" t="s">
        <v>163</v>
      </c>
    </row>
    <row r="640" spans="2:65" s="13" customFormat="1" ht="11.25">
      <c r="B640" s="156"/>
      <c r="D640" s="150" t="s">
        <v>173</v>
      </c>
      <c r="F640" s="158" t="s">
        <v>1255</v>
      </c>
      <c r="H640" s="159">
        <v>312.83</v>
      </c>
      <c r="I640" s="160"/>
      <c r="L640" s="156"/>
      <c r="M640" s="161"/>
      <c r="T640" s="162"/>
      <c r="AT640" s="157" t="s">
        <v>173</v>
      </c>
      <c r="AU640" s="157" t="s">
        <v>88</v>
      </c>
      <c r="AV640" s="13" t="s">
        <v>88</v>
      </c>
      <c r="AW640" s="13" t="s">
        <v>4</v>
      </c>
      <c r="AX640" s="13" t="s">
        <v>23</v>
      </c>
      <c r="AY640" s="157" t="s">
        <v>163</v>
      </c>
    </row>
    <row r="641" spans="2:65" s="1" customFormat="1" ht="24.2" customHeight="1">
      <c r="B641" s="33"/>
      <c r="C641" s="132" t="s">
        <v>1256</v>
      </c>
      <c r="D641" s="132" t="s">
        <v>165</v>
      </c>
      <c r="E641" s="133" t="s">
        <v>781</v>
      </c>
      <c r="F641" s="134" t="s">
        <v>782</v>
      </c>
      <c r="G641" s="135" t="s">
        <v>258</v>
      </c>
      <c r="H641" s="136">
        <v>27.445</v>
      </c>
      <c r="I641" s="137"/>
      <c r="J641" s="138">
        <f>ROUND(I641*H641,2)</f>
        <v>0</v>
      </c>
      <c r="K641" s="134" t="s">
        <v>169</v>
      </c>
      <c r="L641" s="33"/>
      <c r="M641" s="139" t="s">
        <v>34</v>
      </c>
      <c r="N641" s="140" t="s">
        <v>51</v>
      </c>
      <c r="P641" s="141">
        <f>O641*H641</f>
        <v>0</v>
      </c>
      <c r="Q641" s="141">
        <v>0</v>
      </c>
      <c r="R641" s="141">
        <f>Q641*H641</f>
        <v>0</v>
      </c>
      <c r="S641" s="141">
        <v>0</v>
      </c>
      <c r="T641" s="142">
        <f>S641*H641</f>
        <v>0</v>
      </c>
      <c r="AR641" s="143" t="s">
        <v>106</v>
      </c>
      <c r="AT641" s="143" t="s">
        <v>165</v>
      </c>
      <c r="AU641" s="143" t="s">
        <v>88</v>
      </c>
      <c r="AY641" s="17" t="s">
        <v>163</v>
      </c>
      <c r="BE641" s="144">
        <f>IF(N641="základní",J641,0)</f>
        <v>0</v>
      </c>
      <c r="BF641" s="144">
        <f>IF(N641="snížená",J641,0)</f>
        <v>0</v>
      </c>
      <c r="BG641" s="144">
        <f>IF(N641="zákl. přenesená",J641,0)</f>
        <v>0</v>
      </c>
      <c r="BH641" s="144">
        <f>IF(N641="sníž. přenesená",J641,0)</f>
        <v>0</v>
      </c>
      <c r="BI641" s="144">
        <f>IF(N641="nulová",J641,0)</f>
        <v>0</v>
      </c>
      <c r="BJ641" s="17" t="s">
        <v>23</v>
      </c>
      <c r="BK641" s="144">
        <f>ROUND(I641*H641,2)</f>
        <v>0</v>
      </c>
      <c r="BL641" s="17" t="s">
        <v>106</v>
      </c>
      <c r="BM641" s="143" t="s">
        <v>783</v>
      </c>
    </row>
    <row r="642" spans="2:65" s="1" customFormat="1" ht="11.25">
      <c r="B642" s="33"/>
      <c r="D642" s="145" t="s">
        <v>171</v>
      </c>
      <c r="F642" s="146" t="s">
        <v>784</v>
      </c>
      <c r="I642" s="147"/>
      <c r="L642" s="33"/>
      <c r="M642" s="148"/>
      <c r="T642" s="54"/>
      <c r="AT642" s="17" t="s">
        <v>171</v>
      </c>
      <c r="AU642" s="17" t="s">
        <v>88</v>
      </c>
    </row>
    <row r="643" spans="2:65" s="12" customFormat="1" ht="11.25">
      <c r="B643" s="149"/>
      <c r="D643" s="150" t="s">
        <v>173</v>
      </c>
      <c r="E643" s="151" t="s">
        <v>34</v>
      </c>
      <c r="F643" s="152" t="s">
        <v>1257</v>
      </c>
      <c r="H643" s="151" t="s">
        <v>34</v>
      </c>
      <c r="I643" s="153"/>
      <c r="L643" s="149"/>
      <c r="M643" s="154"/>
      <c r="T643" s="155"/>
      <c r="AT643" s="151" t="s">
        <v>173</v>
      </c>
      <c r="AU643" s="151" t="s">
        <v>88</v>
      </c>
      <c r="AV643" s="12" t="s">
        <v>23</v>
      </c>
      <c r="AW643" s="12" t="s">
        <v>39</v>
      </c>
      <c r="AX643" s="12" t="s">
        <v>80</v>
      </c>
      <c r="AY643" s="151" t="s">
        <v>163</v>
      </c>
    </row>
    <row r="644" spans="2:65" s="13" customFormat="1" ht="11.25">
      <c r="B644" s="156"/>
      <c r="D644" s="150" t="s">
        <v>173</v>
      </c>
      <c r="E644" s="157" t="s">
        <v>34</v>
      </c>
      <c r="F644" s="158" t="s">
        <v>1258</v>
      </c>
      <c r="H644" s="159">
        <v>27.445</v>
      </c>
      <c r="I644" s="160"/>
      <c r="L644" s="156"/>
      <c r="M644" s="161"/>
      <c r="T644" s="162"/>
      <c r="AT644" s="157" t="s">
        <v>173</v>
      </c>
      <c r="AU644" s="157" t="s">
        <v>88</v>
      </c>
      <c r="AV644" s="13" t="s">
        <v>88</v>
      </c>
      <c r="AW644" s="13" t="s">
        <v>39</v>
      </c>
      <c r="AX644" s="13" t="s">
        <v>23</v>
      </c>
      <c r="AY644" s="157" t="s">
        <v>163</v>
      </c>
    </row>
    <row r="645" spans="2:65" s="1" customFormat="1" ht="24.2" customHeight="1">
      <c r="B645" s="33"/>
      <c r="C645" s="132" t="s">
        <v>1070</v>
      </c>
      <c r="D645" s="132" t="s">
        <v>165</v>
      </c>
      <c r="E645" s="133" t="s">
        <v>788</v>
      </c>
      <c r="F645" s="134" t="s">
        <v>789</v>
      </c>
      <c r="G645" s="135" t="s">
        <v>258</v>
      </c>
      <c r="H645" s="136">
        <v>3.234</v>
      </c>
      <c r="I645" s="137"/>
      <c r="J645" s="138">
        <f>ROUND(I645*H645,2)</f>
        <v>0</v>
      </c>
      <c r="K645" s="134" t="s">
        <v>169</v>
      </c>
      <c r="L645" s="33"/>
      <c r="M645" s="139" t="s">
        <v>34</v>
      </c>
      <c r="N645" s="140" t="s">
        <v>51</v>
      </c>
      <c r="P645" s="141">
        <f>O645*H645</f>
        <v>0</v>
      </c>
      <c r="Q645" s="141">
        <v>0</v>
      </c>
      <c r="R645" s="141">
        <f>Q645*H645</f>
        <v>0</v>
      </c>
      <c r="S645" s="141">
        <v>0</v>
      </c>
      <c r="T645" s="142">
        <f>S645*H645</f>
        <v>0</v>
      </c>
      <c r="AR645" s="143" t="s">
        <v>106</v>
      </c>
      <c r="AT645" s="143" t="s">
        <v>165</v>
      </c>
      <c r="AU645" s="143" t="s">
        <v>88</v>
      </c>
      <c r="AY645" s="17" t="s">
        <v>163</v>
      </c>
      <c r="BE645" s="144">
        <f>IF(N645="základní",J645,0)</f>
        <v>0</v>
      </c>
      <c r="BF645" s="144">
        <f>IF(N645="snížená",J645,0)</f>
        <v>0</v>
      </c>
      <c r="BG645" s="144">
        <f>IF(N645="zákl. přenesená",J645,0)</f>
        <v>0</v>
      </c>
      <c r="BH645" s="144">
        <f>IF(N645="sníž. přenesená",J645,0)</f>
        <v>0</v>
      </c>
      <c r="BI645" s="144">
        <f>IF(N645="nulová",J645,0)</f>
        <v>0</v>
      </c>
      <c r="BJ645" s="17" t="s">
        <v>23</v>
      </c>
      <c r="BK645" s="144">
        <f>ROUND(I645*H645,2)</f>
        <v>0</v>
      </c>
      <c r="BL645" s="17" t="s">
        <v>106</v>
      </c>
      <c r="BM645" s="143" t="s">
        <v>790</v>
      </c>
    </row>
    <row r="646" spans="2:65" s="1" customFormat="1" ht="11.25">
      <c r="B646" s="33"/>
      <c r="D646" s="145" t="s">
        <v>171</v>
      </c>
      <c r="F646" s="146" t="s">
        <v>791</v>
      </c>
      <c r="I646" s="147"/>
      <c r="L646" s="33"/>
      <c r="M646" s="148"/>
      <c r="T646" s="54"/>
      <c r="AT646" s="17" t="s">
        <v>171</v>
      </c>
      <c r="AU646" s="17" t="s">
        <v>88</v>
      </c>
    </row>
    <row r="647" spans="2:65" s="12" customFormat="1" ht="11.25">
      <c r="B647" s="149"/>
      <c r="D647" s="150" t="s">
        <v>173</v>
      </c>
      <c r="E647" s="151" t="s">
        <v>34</v>
      </c>
      <c r="F647" s="152" t="s">
        <v>792</v>
      </c>
      <c r="H647" s="151" t="s">
        <v>34</v>
      </c>
      <c r="I647" s="153"/>
      <c r="L647" s="149"/>
      <c r="M647" s="154"/>
      <c r="T647" s="155"/>
      <c r="AT647" s="151" t="s">
        <v>173</v>
      </c>
      <c r="AU647" s="151" t="s">
        <v>88</v>
      </c>
      <c r="AV647" s="12" t="s">
        <v>23</v>
      </c>
      <c r="AW647" s="12" t="s">
        <v>39</v>
      </c>
      <c r="AX647" s="12" t="s">
        <v>80</v>
      </c>
      <c r="AY647" s="151" t="s">
        <v>163</v>
      </c>
    </row>
    <row r="648" spans="2:65" s="13" customFormat="1" ht="11.25">
      <c r="B648" s="156"/>
      <c r="D648" s="150" t="s">
        <v>173</v>
      </c>
      <c r="E648" s="157" t="s">
        <v>34</v>
      </c>
      <c r="F648" s="158" t="s">
        <v>1259</v>
      </c>
      <c r="H648" s="159">
        <v>3.234</v>
      </c>
      <c r="I648" s="160"/>
      <c r="L648" s="156"/>
      <c r="M648" s="161"/>
      <c r="T648" s="162"/>
      <c r="AT648" s="157" t="s">
        <v>173</v>
      </c>
      <c r="AU648" s="157" t="s">
        <v>88</v>
      </c>
      <c r="AV648" s="13" t="s">
        <v>88</v>
      </c>
      <c r="AW648" s="13" t="s">
        <v>39</v>
      </c>
      <c r="AX648" s="13" t="s">
        <v>23</v>
      </c>
      <c r="AY648" s="157" t="s">
        <v>163</v>
      </c>
    </row>
    <row r="649" spans="2:65" s="1" customFormat="1" ht="24.2" customHeight="1">
      <c r="B649" s="33"/>
      <c r="C649" s="132" t="s">
        <v>1260</v>
      </c>
      <c r="D649" s="132" t="s">
        <v>165</v>
      </c>
      <c r="E649" s="133" t="s">
        <v>795</v>
      </c>
      <c r="F649" s="134" t="s">
        <v>257</v>
      </c>
      <c r="G649" s="135" t="s">
        <v>258</v>
      </c>
      <c r="H649" s="136">
        <v>0.69</v>
      </c>
      <c r="I649" s="137"/>
      <c r="J649" s="138">
        <f>ROUND(I649*H649,2)</f>
        <v>0</v>
      </c>
      <c r="K649" s="134" t="s">
        <v>169</v>
      </c>
      <c r="L649" s="33"/>
      <c r="M649" s="139" t="s">
        <v>34</v>
      </c>
      <c r="N649" s="140" t="s">
        <v>51</v>
      </c>
      <c r="P649" s="141">
        <f>O649*H649</f>
        <v>0</v>
      </c>
      <c r="Q649" s="141">
        <v>0</v>
      </c>
      <c r="R649" s="141">
        <f>Q649*H649</f>
        <v>0</v>
      </c>
      <c r="S649" s="141">
        <v>0</v>
      </c>
      <c r="T649" s="142">
        <f>S649*H649</f>
        <v>0</v>
      </c>
      <c r="AR649" s="143" t="s">
        <v>106</v>
      </c>
      <c r="AT649" s="143" t="s">
        <v>165</v>
      </c>
      <c r="AU649" s="143" t="s">
        <v>88</v>
      </c>
      <c r="AY649" s="17" t="s">
        <v>163</v>
      </c>
      <c r="BE649" s="144">
        <f>IF(N649="základní",J649,0)</f>
        <v>0</v>
      </c>
      <c r="BF649" s="144">
        <f>IF(N649="snížená",J649,0)</f>
        <v>0</v>
      </c>
      <c r="BG649" s="144">
        <f>IF(N649="zákl. přenesená",J649,0)</f>
        <v>0</v>
      </c>
      <c r="BH649" s="144">
        <f>IF(N649="sníž. přenesená",J649,0)</f>
        <v>0</v>
      </c>
      <c r="BI649" s="144">
        <f>IF(N649="nulová",J649,0)</f>
        <v>0</v>
      </c>
      <c r="BJ649" s="17" t="s">
        <v>23</v>
      </c>
      <c r="BK649" s="144">
        <f>ROUND(I649*H649,2)</f>
        <v>0</v>
      </c>
      <c r="BL649" s="17" t="s">
        <v>106</v>
      </c>
      <c r="BM649" s="143" t="s">
        <v>796</v>
      </c>
    </row>
    <row r="650" spans="2:65" s="1" customFormat="1" ht="11.25">
      <c r="B650" s="33"/>
      <c r="D650" s="145" t="s">
        <v>171</v>
      </c>
      <c r="F650" s="146" t="s">
        <v>797</v>
      </c>
      <c r="I650" s="147"/>
      <c r="L650" s="33"/>
      <c r="M650" s="148"/>
      <c r="T650" s="54"/>
      <c r="AT650" s="17" t="s">
        <v>171</v>
      </c>
      <c r="AU650" s="17" t="s">
        <v>88</v>
      </c>
    </row>
    <row r="651" spans="2:65" s="12" customFormat="1" ht="11.25">
      <c r="B651" s="149"/>
      <c r="D651" s="150" t="s">
        <v>173</v>
      </c>
      <c r="E651" s="151" t="s">
        <v>34</v>
      </c>
      <c r="F651" s="152" t="s">
        <v>798</v>
      </c>
      <c r="H651" s="151" t="s">
        <v>34</v>
      </c>
      <c r="I651" s="153"/>
      <c r="L651" s="149"/>
      <c r="M651" s="154"/>
      <c r="T651" s="155"/>
      <c r="AT651" s="151" t="s">
        <v>173</v>
      </c>
      <c r="AU651" s="151" t="s">
        <v>88</v>
      </c>
      <c r="AV651" s="12" t="s">
        <v>23</v>
      </c>
      <c r="AW651" s="12" t="s">
        <v>39</v>
      </c>
      <c r="AX651" s="12" t="s">
        <v>80</v>
      </c>
      <c r="AY651" s="151" t="s">
        <v>163</v>
      </c>
    </row>
    <row r="652" spans="2:65" s="13" customFormat="1" ht="11.25">
      <c r="B652" s="156"/>
      <c r="D652" s="150" t="s">
        <v>173</v>
      </c>
      <c r="E652" s="157" t="s">
        <v>34</v>
      </c>
      <c r="F652" s="158" t="s">
        <v>1261</v>
      </c>
      <c r="H652" s="159">
        <v>0.69</v>
      </c>
      <c r="I652" s="160"/>
      <c r="L652" s="156"/>
      <c r="M652" s="161"/>
      <c r="T652" s="162"/>
      <c r="AT652" s="157" t="s">
        <v>173</v>
      </c>
      <c r="AU652" s="157" t="s">
        <v>88</v>
      </c>
      <c r="AV652" s="13" t="s">
        <v>88</v>
      </c>
      <c r="AW652" s="13" t="s">
        <v>39</v>
      </c>
      <c r="AX652" s="13" t="s">
        <v>23</v>
      </c>
      <c r="AY652" s="157" t="s">
        <v>163</v>
      </c>
    </row>
    <row r="653" spans="2:65" s="1" customFormat="1" ht="24.2" customHeight="1">
      <c r="B653" s="33"/>
      <c r="C653" s="132" t="s">
        <v>1262</v>
      </c>
      <c r="D653" s="132" t="s">
        <v>165</v>
      </c>
      <c r="E653" s="133" t="s">
        <v>801</v>
      </c>
      <c r="F653" s="134" t="s">
        <v>802</v>
      </c>
      <c r="G653" s="135" t="s">
        <v>258</v>
      </c>
      <c r="H653" s="136">
        <v>26.52</v>
      </c>
      <c r="I653" s="137"/>
      <c r="J653" s="138">
        <f>ROUND(I653*H653,2)</f>
        <v>0</v>
      </c>
      <c r="K653" s="134" t="s">
        <v>169</v>
      </c>
      <c r="L653" s="33"/>
      <c r="M653" s="139" t="s">
        <v>34</v>
      </c>
      <c r="N653" s="140" t="s">
        <v>51</v>
      </c>
      <c r="P653" s="141">
        <f>O653*H653</f>
        <v>0</v>
      </c>
      <c r="Q653" s="141">
        <v>0</v>
      </c>
      <c r="R653" s="141">
        <f>Q653*H653</f>
        <v>0</v>
      </c>
      <c r="S653" s="141">
        <v>0</v>
      </c>
      <c r="T653" s="142">
        <f>S653*H653</f>
        <v>0</v>
      </c>
      <c r="AR653" s="143" t="s">
        <v>106</v>
      </c>
      <c r="AT653" s="143" t="s">
        <v>165</v>
      </c>
      <c r="AU653" s="143" t="s">
        <v>88</v>
      </c>
      <c r="AY653" s="17" t="s">
        <v>163</v>
      </c>
      <c r="BE653" s="144">
        <f>IF(N653="základní",J653,0)</f>
        <v>0</v>
      </c>
      <c r="BF653" s="144">
        <f>IF(N653="snížená",J653,0)</f>
        <v>0</v>
      </c>
      <c r="BG653" s="144">
        <f>IF(N653="zákl. přenesená",J653,0)</f>
        <v>0</v>
      </c>
      <c r="BH653" s="144">
        <f>IF(N653="sníž. přenesená",J653,0)</f>
        <v>0</v>
      </c>
      <c r="BI653" s="144">
        <f>IF(N653="nulová",J653,0)</f>
        <v>0</v>
      </c>
      <c r="BJ653" s="17" t="s">
        <v>23</v>
      </c>
      <c r="BK653" s="144">
        <f>ROUND(I653*H653,2)</f>
        <v>0</v>
      </c>
      <c r="BL653" s="17" t="s">
        <v>106</v>
      </c>
      <c r="BM653" s="143" t="s">
        <v>1263</v>
      </c>
    </row>
    <row r="654" spans="2:65" s="1" customFormat="1" ht="11.25">
      <c r="B654" s="33"/>
      <c r="D654" s="145" t="s">
        <v>171</v>
      </c>
      <c r="F654" s="146" t="s">
        <v>804</v>
      </c>
      <c r="I654" s="147"/>
      <c r="L654" s="33"/>
      <c r="M654" s="148"/>
      <c r="T654" s="54"/>
      <c r="AT654" s="17" t="s">
        <v>171</v>
      </c>
      <c r="AU654" s="17" t="s">
        <v>88</v>
      </c>
    </row>
    <row r="655" spans="2:65" s="12" customFormat="1" ht="11.25">
      <c r="B655" s="149"/>
      <c r="D655" s="150" t="s">
        <v>173</v>
      </c>
      <c r="E655" s="151" t="s">
        <v>34</v>
      </c>
      <c r="F655" s="152" t="s">
        <v>805</v>
      </c>
      <c r="H655" s="151" t="s">
        <v>34</v>
      </c>
      <c r="I655" s="153"/>
      <c r="L655" s="149"/>
      <c r="M655" s="154"/>
      <c r="T655" s="155"/>
      <c r="AT655" s="151" t="s">
        <v>173</v>
      </c>
      <c r="AU655" s="151" t="s">
        <v>88</v>
      </c>
      <c r="AV655" s="12" t="s">
        <v>23</v>
      </c>
      <c r="AW655" s="12" t="s">
        <v>39</v>
      </c>
      <c r="AX655" s="12" t="s">
        <v>80</v>
      </c>
      <c r="AY655" s="151" t="s">
        <v>163</v>
      </c>
    </row>
    <row r="656" spans="2:65" s="13" customFormat="1" ht="11.25">
      <c r="B656" s="156"/>
      <c r="D656" s="150" t="s">
        <v>173</v>
      </c>
      <c r="E656" s="157" t="s">
        <v>34</v>
      </c>
      <c r="F656" s="158" t="s">
        <v>1264</v>
      </c>
      <c r="H656" s="159">
        <v>26.52</v>
      </c>
      <c r="I656" s="160"/>
      <c r="L656" s="156"/>
      <c r="M656" s="161"/>
      <c r="T656" s="162"/>
      <c r="AT656" s="157" t="s">
        <v>173</v>
      </c>
      <c r="AU656" s="157" t="s">
        <v>88</v>
      </c>
      <c r="AV656" s="13" t="s">
        <v>88</v>
      </c>
      <c r="AW656" s="13" t="s">
        <v>39</v>
      </c>
      <c r="AX656" s="13" t="s">
        <v>23</v>
      </c>
      <c r="AY656" s="157" t="s">
        <v>163</v>
      </c>
    </row>
    <row r="657" spans="2:65" s="11" customFormat="1" ht="22.9" customHeight="1">
      <c r="B657" s="120"/>
      <c r="D657" s="121" t="s">
        <v>79</v>
      </c>
      <c r="E657" s="130" t="s">
        <v>807</v>
      </c>
      <c r="F657" s="130" t="s">
        <v>808</v>
      </c>
      <c r="I657" s="123"/>
      <c r="J657" s="131">
        <f>BK657</f>
        <v>0</v>
      </c>
      <c r="L657" s="120"/>
      <c r="M657" s="125"/>
      <c r="P657" s="126">
        <f>SUM(P658:P661)</f>
        <v>0</v>
      </c>
      <c r="R657" s="126">
        <f>SUM(R658:R661)</f>
        <v>0</v>
      </c>
      <c r="T657" s="127">
        <f>SUM(T658:T661)</f>
        <v>0</v>
      </c>
      <c r="AR657" s="121" t="s">
        <v>23</v>
      </c>
      <c r="AT657" s="128" t="s">
        <v>79</v>
      </c>
      <c r="AU657" s="128" t="s">
        <v>23</v>
      </c>
      <c r="AY657" s="121" t="s">
        <v>163</v>
      </c>
      <c r="BK657" s="129">
        <f>SUM(BK658:BK661)</f>
        <v>0</v>
      </c>
    </row>
    <row r="658" spans="2:65" s="1" customFormat="1" ht="24.2" customHeight="1">
      <c r="B658" s="33"/>
      <c r="C658" s="132" t="s">
        <v>1265</v>
      </c>
      <c r="D658" s="132" t="s">
        <v>165</v>
      </c>
      <c r="E658" s="133" t="s">
        <v>810</v>
      </c>
      <c r="F658" s="134" t="s">
        <v>811</v>
      </c>
      <c r="G658" s="135" t="s">
        <v>258</v>
      </c>
      <c r="H658" s="136">
        <v>262.10399999999998</v>
      </c>
      <c r="I658" s="137"/>
      <c r="J658" s="138">
        <f>ROUND(I658*H658,2)</f>
        <v>0</v>
      </c>
      <c r="K658" s="134" t="s">
        <v>169</v>
      </c>
      <c r="L658" s="33"/>
      <c r="M658" s="139" t="s">
        <v>34</v>
      </c>
      <c r="N658" s="140" t="s">
        <v>51</v>
      </c>
      <c r="P658" s="141">
        <f>O658*H658</f>
        <v>0</v>
      </c>
      <c r="Q658" s="141">
        <v>0</v>
      </c>
      <c r="R658" s="141">
        <f>Q658*H658</f>
        <v>0</v>
      </c>
      <c r="S658" s="141">
        <v>0</v>
      </c>
      <c r="T658" s="142">
        <f>S658*H658</f>
        <v>0</v>
      </c>
      <c r="AR658" s="143" t="s">
        <v>106</v>
      </c>
      <c r="AT658" s="143" t="s">
        <v>165</v>
      </c>
      <c r="AU658" s="143" t="s">
        <v>88</v>
      </c>
      <c r="AY658" s="17" t="s">
        <v>163</v>
      </c>
      <c r="BE658" s="144">
        <f>IF(N658="základní",J658,0)</f>
        <v>0</v>
      </c>
      <c r="BF658" s="144">
        <f>IF(N658="snížená",J658,0)</f>
        <v>0</v>
      </c>
      <c r="BG658" s="144">
        <f>IF(N658="zákl. přenesená",J658,0)</f>
        <v>0</v>
      </c>
      <c r="BH658" s="144">
        <f>IF(N658="sníž. přenesená",J658,0)</f>
        <v>0</v>
      </c>
      <c r="BI658" s="144">
        <f>IF(N658="nulová",J658,0)</f>
        <v>0</v>
      </c>
      <c r="BJ658" s="17" t="s">
        <v>23</v>
      </c>
      <c r="BK658" s="144">
        <f>ROUND(I658*H658,2)</f>
        <v>0</v>
      </c>
      <c r="BL658" s="17" t="s">
        <v>106</v>
      </c>
      <c r="BM658" s="143" t="s">
        <v>817</v>
      </c>
    </row>
    <row r="659" spans="2:65" s="1" customFormat="1" ht="11.25">
      <c r="B659" s="33"/>
      <c r="D659" s="145" t="s">
        <v>171</v>
      </c>
      <c r="F659" s="146" t="s">
        <v>813</v>
      </c>
      <c r="I659" s="147"/>
      <c r="L659" s="33"/>
      <c r="M659" s="148"/>
      <c r="T659" s="54"/>
      <c r="AT659" s="17" t="s">
        <v>171</v>
      </c>
      <c r="AU659" s="17" t="s">
        <v>88</v>
      </c>
    </row>
    <row r="660" spans="2:65" s="1" customFormat="1" ht="24.2" customHeight="1">
      <c r="B660" s="33"/>
      <c r="C660" s="132" t="s">
        <v>1266</v>
      </c>
      <c r="D660" s="132" t="s">
        <v>165</v>
      </c>
      <c r="E660" s="133" t="s">
        <v>815</v>
      </c>
      <c r="F660" s="134" t="s">
        <v>816</v>
      </c>
      <c r="G660" s="135" t="s">
        <v>258</v>
      </c>
      <c r="H660" s="136">
        <v>262.10399999999998</v>
      </c>
      <c r="I660" s="137"/>
      <c r="J660" s="138">
        <f>ROUND(I660*H660,2)</f>
        <v>0</v>
      </c>
      <c r="K660" s="134" t="s">
        <v>169</v>
      </c>
      <c r="L660" s="33"/>
      <c r="M660" s="139" t="s">
        <v>34</v>
      </c>
      <c r="N660" s="140" t="s">
        <v>51</v>
      </c>
      <c r="P660" s="141">
        <f>O660*H660</f>
        <v>0</v>
      </c>
      <c r="Q660" s="141">
        <v>0</v>
      </c>
      <c r="R660" s="141">
        <f>Q660*H660</f>
        <v>0</v>
      </c>
      <c r="S660" s="141">
        <v>0</v>
      </c>
      <c r="T660" s="142">
        <f>S660*H660</f>
        <v>0</v>
      </c>
      <c r="AR660" s="143" t="s">
        <v>106</v>
      </c>
      <c r="AT660" s="143" t="s">
        <v>165</v>
      </c>
      <c r="AU660" s="143" t="s">
        <v>88</v>
      </c>
      <c r="AY660" s="17" t="s">
        <v>163</v>
      </c>
      <c r="BE660" s="144">
        <f>IF(N660="základní",J660,0)</f>
        <v>0</v>
      </c>
      <c r="BF660" s="144">
        <f>IF(N660="snížená",J660,0)</f>
        <v>0</v>
      </c>
      <c r="BG660" s="144">
        <f>IF(N660="zákl. přenesená",J660,0)</f>
        <v>0</v>
      </c>
      <c r="BH660" s="144">
        <f>IF(N660="sníž. přenesená",J660,0)</f>
        <v>0</v>
      </c>
      <c r="BI660" s="144">
        <f>IF(N660="nulová",J660,0)</f>
        <v>0</v>
      </c>
      <c r="BJ660" s="17" t="s">
        <v>23</v>
      </c>
      <c r="BK660" s="144">
        <f>ROUND(I660*H660,2)</f>
        <v>0</v>
      </c>
      <c r="BL660" s="17" t="s">
        <v>106</v>
      </c>
      <c r="BM660" s="143" t="s">
        <v>1267</v>
      </c>
    </row>
    <row r="661" spans="2:65" s="1" customFormat="1" ht="11.25">
      <c r="B661" s="33"/>
      <c r="D661" s="145" t="s">
        <v>171</v>
      </c>
      <c r="F661" s="146" t="s">
        <v>818</v>
      </c>
      <c r="I661" s="147"/>
      <c r="L661" s="33"/>
      <c r="M661" s="180"/>
      <c r="N661" s="181"/>
      <c r="O661" s="181"/>
      <c r="P661" s="181"/>
      <c r="Q661" s="181"/>
      <c r="R661" s="181"/>
      <c r="S661" s="181"/>
      <c r="T661" s="182"/>
      <c r="AT661" s="17" t="s">
        <v>171</v>
      </c>
      <c r="AU661" s="17" t="s">
        <v>88</v>
      </c>
    </row>
    <row r="662" spans="2:65" s="1" customFormat="1" ht="6.95" customHeight="1">
      <c r="B662" s="42"/>
      <c r="C662" s="43"/>
      <c r="D662" s="43"/>
      <c r="E662" s="43"/>
      <c r="F662" s="43"/>
      <c r="G662" s="43"/>
      <c r="H662" s="43"/>
      <c r="I662" s="43"/>
      <c r="J662" s="43"/>
      <c r="K662" s="43"/>
      <c r="L662" s="33"/>
    </row>
  </sheetData>
  <sheetProtection algorithmName="SHA-512" hashValue="0vTEovfjnf+p9od/JzHeVNFGdwFORgkBtuleH3+sNID3C9bV3oI7o24Q46nhdE/256acpUVoWlab8VcFGAiLNg==" saltValue="kG+gw8tixBMTCHZCAUCHFNeuU7Ry2IvZGqm0CtjvyIG//bSyXpzmyQNMZlpCnL+SQC6m8E/q6me0XZsuUm2Njw==" spinCount="100000" sheet="1" objects="1" scenarios="1" formatColumns="0" formatRows="0" autoFilter="0"/>
  <autoFilter ref="C102:K661" xr:uid="{00000000-0009-0000-0000-000005000000}"/>
  <mergeCells count="15">
    <mergeCell ref="E89:H89"/>
    <mergeCell ref="E93:H93"/>
    <mergeCell ref="E91:H91"/>
    <mergeCell ref="E95:H9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07" r:id="rId1" xr:uid="{00000000-0004-0000-0500-000000000000}"/>
    <hyperlink ref="F122" r:id="rId2" xr:uid="{00000000-0004-0000-0500-000001000000}"/>
    <hyperlink ref="F148" r:id="rId3" xr:uid="{00000000-0004-0000-0500-000002000000}"/>
    <hyperlink ref="F155" r:id="rId4" xr:uid="{00000000-0004-0000-0500-000003000000}"/>
    <hyperlink ref="F168" r:id="rId5" xr:uid="{00000000-0004-0000-0500-000004000000}"/>
    <hyperlink ref="F175" r:id="rId6" xr:uid="{00000000-0004-0000-0500-000005000000}"/>
    <hyperlink ref="F182" r:id="rId7" xr:uid="{00000000-0004-0000-0500-000006000000}"/>
    <hyperlink ref="F189" r:id="rId8" xr:uid="{00000000-0004-0000-0500-000007000000}"/>
    <hyperlink ref="F193" r:id="rId9" xr:uid="{00000000-0004-0000-0500-000008000000}"/>
    <hyperlink ref="F197" r:id="rId10" xr:uid="{00000000-0004-0000-0500-000009000000}"/>
    <hyperlink ref="F205" r:id="rId11" xr:uid="{00000000-0004-0000-0500-00000A000000}"/>
    <hyperlink ref="F213" r:id="rId12" xr:uid="{00000000-0004-0000-0500-00000B000000}"/>
    <hyperlink ref="F217" r:id="rId13" xr:uid="{00000000-0004-0000-0500-00000C000000}"/>
    <hyperlink ref="F221" r:id="rId14" xr:uid="{00000000-0004-0000-0500-00000D000000}"/>
    <hyperlink ref="F228" r:id="rId15" xr:uid="{00000000-0004-0000-0500-00000E000000}"/>
    <hyperlink ref="F232" r:id="rId16" xr:uid="{00000000-0004-0000-0500-00000F000000}"/>
    <hyperlink ref="F236" r:id="rId17" xr:uid="{00000000-0004-0000-0500-000010000000}"/>
    <hyperlink ref="F240" r:id="rId18" xr:uid="{00000000-0004-0000-0500-000011000000}"/>
    <hyperlink ref="F250" r:id="rId19" xr:uid="{00000000-0004-0000-0500-000012000000}"/>
    <hyperlink ref="F255" r:id="rId20" xr:uid="{00000000-0004-0000-0500-000013000000}"/>
    <hyperlink ref="F259" r:id="rId21" xr:uid="{00000000-0004-0000-0500-000014000000}"/>
    <hyperlink ref="F269" r:id="rId22" xr:uid="{00000000-0004-0000-0500-000015000000}"/>
    <hyperlink ref="F277" r:id="rId23" xr:uid="{00000000-0004-0000-0500-000016000000}"/>
    <hyperlink ref="F283" r:id="rId24" xr:uid="{00000000-0004-0000-0500-000017000000}"/>
    <hyperlink ref="F289" r:id="rId25" xr:uid="{00000000-0004-0000-0500-000018000000}"/>
    <hyperlink ref="F293" r:id="rId26" xr:uid="{00000000-0004-0000-0500-000019000000}"/>
    <hyperlink ref="F300" r:id="rId27" xr:uid="{00000000-0004-0000-0500-00001A000000}"/>
    <hyperlink ref="F305" r:id="rId28" xr:uid="{00000000-0004-0000-0500-00001B000000}"/>
    <hyperlink ref="F310" r:id="rId29" xr:uid="{00000000-0004-0000-0500-00001C000000}"/>
    <hyperlink ref="F318" r:id="rId30" xr:uid="{00000000-0004-0000-0500-00001D000000}"/>
    <hyperlink ref="F326" r:id="rId31" xr:uid="{00000000-0004-0000-0500-00001E000000}"/>
    <hyperlink ref="F336" r:id="rId32" xr:uid="{00000000-0004-0000-0500-00001F000000}"/>
    <hyperlink ref="F344" r:id="rId33" xr:uid="{00000000-0004-0000-0500-000020000000}"/>
    <hyperlink ref="F350" r:id="rId34" xr:uid="{00000000-0004-0000-0500-000021000000}"/>
    <hyperlink ref="F355" r:id="rId35" xr:uid="{00000000-0004-0000-0500-000022000000}"/>
    <hyperlink ref="F371" r:id="rId36" xr:uid="{00000000-0004-0000-0500-000023000000}"/>
    <hyperlink ref="F387" r:id="rId37" xr:uid="{00000000-0004-0000-0500-000024000000}"/>
    <hyperlink ref="F391" r:id="rId38" xr:uid="{00000000-0004-0000-0500-000025000000}"/>
    <hyperlink ref="F409" r:id="rId39" xr:uid="{00000000-0004-0000-0500-000026000000}"/>
    <hyperlink ref="F414" r:id="rId40" xr:uid="{00000000-0004-0000-0500-000027000000}"/>
    <hyperlink ref="F419" r:id="rId41" xr:uid="{00000000-0004-0000-0500-000028000000}"/>
    <hyperlink ref="F424" r:id="rId42" xr:uid="{00000000-0004-0000-0500-000029000000}"/>
    <hyperlink ref="F432" r:id="rId43" xr:uid="{00000000-0004-0000-0500-00002A000000}"/>
    <hyperlink ref="F439" r:id="rId44" xr:uid="{00000000-0004-0000-0500-00002B000000}"/>
    <hyperlink ref="F449" r:id="rId45" xr:uid="{00000000-0004-0000-0500-00002C000000}"/>
    <hyperlink ref="F456" r:id="rId46" xr:uid="{00000000-0004-0000-0500-00002D000000}"/>
    <hyperlink ref="F463" r:id="rId47" xr:uid="{00000000-0004-0000-0500-00002E000000}"/>
    <hyperlink ref="F473" r:id="rId48" xr:uid="{00000000-0004-0000-0500-00002F000000}"/>
    <hyperlink ref="F480" r:id="rId49" xr:uid="{00000000-0004-0000-0500-000030000000}"/>
    <hyperlink ref="F484" r:id="rId50" xr:uid="{00000000-0004-0000-0500-000031000000}"/>
    <hyperlink ref="F489" r:id="rId51" xr:uid="{00000000-0004-0000-0500-000032000000}"/>
    <hyperlink ref="F497" r:id="rId52" xr:uid="{00000000-0004-0000-0500-000033000000}"/>
    <hyperlink ref="F511" r:id="rId53" xr:uid="{00000000-0004-0000-0500-000034000000}"/>
    <hyperlink ref="F515" r:id="rId54" xr:uid="{00000000-0004-0000-0500-000035000000}"/>
    <hyperlink ref="F519" r:id="rId55" xr:uid="{00000000-0004-0000-0500-000036000000}"/>
    <hyperlink ref="F523" r:id="rId56" xr:uid="{00000000-0004-0000-0500-000037000000}"/>
    <hyperlink ref="F527" r:id="rId57" xr:uid="{00000000-0004-0000-0500-000038000000}"/>
    <hyperlink ref="F537" r:id="rId58" xr:uid="{00000000-0004-0000-0500-000039000000}"/>
    <hyperlink ref="F549" r:id="rId59" xr:uid="{00000000-0004-0000-0500-00003A000000}"/>
    <hyperlink ref="F556" r:id="rId60" xr:uid="{00000000-0004-0000-0500-00003B000000}"/>
    <hyperlink ref="F571" r:id="rId61" xr:uid="{00000000-0004-0000-0500-00003C000000}"/>
    <hyperlink ref="F583" r:id="rId62" xr:uid="{00000000-0004-0000-0500-00003D000000}"/>
    <hyperlink ref="F591" r:id="rId63" xr:uid="{00000000-0004-0000-0500-00003E000000}"/>
    <hyperlink ref="F596" r:id="rId64" xr:uid="{00000000-0004-0000-0500-00003F000000}"/>
    <hyperlink ref="F606" r:id="rId65" xr:uid="{00000000-0004-0000-0500-000040000000}"/>
    <hyperlink ref="F615" r:id="rId66" xr:uid="{00000000-0004-0000-0500-000041000000}"/>
    <hyperlink ref="F625" r:id="rId67" xr:uid="{00000000-0004-0000-0500-000042000000}"/>
    <hyperlink ref="F629" r:id="rId68" xr:uid="{00000000-0004-0000-0500-000043000000}"/>
    <hyperlink ref="F633" r:id="rId69" xr:uid="{00000000-0004-0000-0500-000044000000}"/>
    <hyperlink ref="F637" r:id="rId70" xr:uid="{00000000-0004-0000-0500-000045000000}"/>
    <hyperlink ref="F642" r:id="rId71" xr:uid="{00000000-0004-0000-0500-000046000000}"/>
    <hyperlink ref="F646" r:id="rId72" xr:uid="{00000000-0004-0000-0500-000047000000}"/>
    <hyperlink ref="F650" r:id="rId73" xr:uid="{00000000-0004-0000-0500-000048000000}"/>
    <hyperlink ref="F654" r:id="rId74" xr:uid="{00000000-0004-0000-0500-000049000000}"/>
    <hyperlink ref="F659" r:id="rId75" xr:uid="{00000000-0004-0000-0500-00004A000000}"/>
    <hyperlink ref="F661" r:id="rId76" xr:uid="{00000000-0004-0000-0500-00004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1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117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>
      <c r="B4" s="20"/>
      <c r="D4" s="21" t="s">
        <v>119</v>
      </c>
      <c r="L4" s="20"/>
      <c r="M4" s="91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Město Šternberk - Chodníky Krakořice</v>
      </c>
      <c r="F7" s="308"/>
      <c r="G7" s="308"/>
      <c r="H7" s="308"/>
      <c r="L7" s="20"/>
    </row>
    <row r="8" spans="2:46" ht="12.75">
      <c r="B8" s="20"/>
      <c r="D8" s="27" t="s">
        <v>120</v>
      </c>
      <c r="L8" s="20"/>
    </row>
    <row r="9" spans="2:46" ht="16.5" customHeight="1">
      <c r="B9" s="20"/>
      <c r="E9" s="307" t="s">
        <v>121</v>
      </c>
      <c r="F9" s="277"/>
      <c r="G9" s="277"/>
      <c r="H9" s="277"/>
      <c r="L9" s="20"/>
    </row>
    <row r="10" spans="2:46" ht="12" customHeight="1">
      <c r="B10" s="20"/>
      <c r="D10" s="27" t="s">
        <v>122</v>
      </c>
      <c r="L10" s="20"/>
    </row>
    <row r="11" spans="2:46" s="1" customFormat="1" ht="16.5" customHeight="1">
      <c r="B11" s="33"/>
      <c r="E11" s="305" t="s">
        <v>928</v>
      </c>
      <c r="F11" s="309"/>
      <c r="G11" s="309"/>
      <c r="H11" s="309"/>
      <c r="L11" s="33"/>
    </row>
    <row r="12" spans="2:46" s="1" customFormat="1" ht="12" customHeight="1">
      <c r="B12" s="33"/>
      <c r="D12" s="27" t="s">
        <v>901</v>
      </c>
      <c r="L12" s="33"/>
    </row>
    <row r="13" spans="2:46" s="1" customFormat="1" ht="16.5" customHeight="1">
      <c r="B13" s="33"/>
      <c r="E13" s="270" t="s">
        <v>902</v>
      </c>
      <c r="F13" s="309"/>
      <c r="G13" s="309"/>
      <c r="H13" s="309"/>
      <c r="L13" s="33"/>
    </row>
    <row r="14" spans="2:46" s="1" customFormat="1" ht="11.25">
      <c r="B14" s="33"/>
      <c r="L14" s="33"/>
    </row>
    <row r="15" spans="2:46" s="1" customFormat="1" ht="12" customHeight="1">
      <c r="B15" s="33"/>
      <c r="D15" s="27" t="s">
        <v>19</v>
      </c>
      <c r="F15" s="25" t="s">
        <v>34</v>
      </c>
      <c r="I15" s="27" t="s">
        <v>21</v>
      </c>
      <c r="J15" s="25" t="s">
        <v>34</v>
      </c>
      <c r="L15" s="33"/>
    </row>
    <row r="16" spans="2:46" s="1" customFormat="1" ht="12" customHeight="1">
      <c r="B16" s="33"/>
      <c r="D16" s="27" t="s">
        <v>24</v>
      </c>
      <c r="F16" s="25" t="s">
        <v>25</v>
      </c>
      <c r="I16" s="27" t="s">
        <v>26</v>
      </c>
      <c r="J16" s="50" t="str">
        <f>'Rekapitulace stavby'!AN8</f>
        <v>16. 10. 2023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7" t="s">
        <v>32</v>
      </c>
      <c r="I18" s="27" t="s">
        <v>33</v>
      </c>
      <c r="J18" s="25" t="s">
        <v>34</v>
      </c>
      <c r="L18" s="33"/>
    </row>
    <row r="19" spans="2:12" s="1" customFormat="1" ht="18" customHeight="1">
      <c r="B19" s="33"/>
      <c r="E19" s="25" t="s">
        <v>35</v>
      </c>
      <c r="I19" s="27" t="s">
        <v>36</v>
      </c>
      <c r="J19" s="25" t="s">
        <v>34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7" t="s">
        <v>37</v>
      </c>
      <c r="I21" s="27" t="s">
        <v>33</v>
      </c>
      <c r="J21" s="28" t="str">
        <f>'Rekapitulace stavby'!AN13</f>
        <v>Vyplň údaj</v>
      </c>
      <c r="L21" s="33"/>
    </row>
    <row r="22" spans="2:12" s="1" customFormat="1" ht="18" customHeight="1">
      <c r="B22" s="33"/>
      <c r="E22" s="310" t="str">
        <f>'Rekapitulace stavby'!E14</f>
        <v>Vyplň údaj</v>
      </c>
      <c r="F22" s="276"/>
      <c r="G22" s="276"/>
      <c r="H22" s="276"/>
      <c r="I22" s="27" t="s">
        <v>36</v>
      </c>
      <c r="J22" s="28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7" t="s">
        <v>40</v>
      </c>
      <c r="I24" s="27" t="s">
        <v>33</v>
      </c>
      <c r="J24" s="25" t="s">
        <v>34</v>
      </c>
      <c r="L24" s="33"/>
    </row>
    <row r="25" spans="2:12" s="1" customFormat="1" ht="18" customHeight="1">
      <c r="B25" s="33"/>
      <c r="E25" s="25" t="s">
        <v>41</v>
      </c>
      <c r="I25" s="27" t="s">
        <v>36</v>
      </c>
      <c r="J25" s="25" t="s">
        <v>34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7" t="s">
        <v>42</v>
      </c>
      <c r="I27" s="27" t="s">
        <v>33</v>
      </c>
      <c r="J27" s="25" t="s">
        <v>34</v>
      </c>
      <c r="L27" s="33"/>
    </row>
    <row r="28" spans="2:12" s="1" customFormat="1" ht="18" customHeight="1">
      <c r="B28" s="33"/>
      <c r="E28" s="25" t="s">
        <v>43</v>
      </c>
      <c r="I28" s="27" t="s">
        <v>36</v>
      </c>
      <c r="J28" s="25" t="s">
        <v>34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7" t="s">
        <v>44</v>
      </c>
      <c r="L30" s="33"/>
    </row>
    <row r="31" spans="2:12" s="7" customFormat="1" ht="47.25" customHeight="1">
      <c r="B31" s="92"/>
      <c r="E31" s="281" t="s">
        <v>126</v>
      </c>
      <c r="F31" s="281"/>
      <c r="G31" s="281"/>
      <c r="H31" s="281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46</v>
      </c>
      <c r="J34" s="64">
        <f>ROUND(J92,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48</v>
      </c>
      <c r="I36" s="36" t="s">
        <v>47</v>
      </c>
      <c r="J36" s="36" t="s">
        <v>49</v>
      </c>
      <c r="L36" s="33"/>
    </row>
    <row r="37" spans="2:12" s="1" customFormat="1" ht="14.45" customHeight="1">
      <c r="B37" s="33"/>
      <c r="D37" s="53" t="s">
        <v>50</v>
      </c>
      <c r="E37" s="27" t="s">
        <v>51</v>
      </c>
      <c r="F37" s="83">
        <f>ROUND((SUM(BE92:BE111)),  2)</f>
        <v>0</v>
      </c>
      <c r="I37" s="94">
        <v>0.21</v>
      </c>
      <c r="J37" s="83">
        <f>ROUND(((SUM(BE92:BE111))*I37),  2)</f>
        <v>0</v>
      </c>
      <c r="L37" s="33"/>
    </row>
    <row r="38" spans="2:12" s="1" customFormat="1" ht="14.45" customHeight="1">
      <c r="B38" s="33"/>
      <c r="E38" s="27" t="s">
        <v>52</v>
      </c>
      <c r="F38" s="83">
        <f>ROUND((SUM(BF92:BF111)),  2)</f>
        <v>0</v>
      </c>
      <c r="I38" s="94">
        <v>0.15</v>
      </c>
      <c r="J38" s="83">
        <f>ROUND(((SUM(BF92:BF111))*I38),  2)</f>
        <v>0</v>
      </c>
      <c r="L38" s="33"/>
    </row>
    <row r="39" spans="2:12" s="1" customFormat="1" ht="14.45" hidden="1" customHeight="1">
      <c r="B39" s="33"/>
      <c r="E39" s="27" t="s">
        <v>53</v>
      </c>
      <c r="F39" s="83">
        <f>ROUND((SUM(BG92:BG111)),  2)</f>
        <v>0</v>
      </c>
      <c r="I39" s="94">
        <v>0.21</v>
      </c>
      <c r="J39" s="83">
        <f>0</f>
        <v>0</v>
      </c>
      <c r="L39" s="33"/>
    </row>
    <row r="40" spans="2:12" s="1" customFormat="1" ht="14.45" hidden="1" customHeight="1">
      <c r="B40" s="33"/>
      <c r="E40" s="27" t="s">
        <v>54</v>
      </c>
      <c r="F40" s="83">
        <f>ROUND((SUM(BH92:BH111)),  2)</f>
        <v>0</v>
      </c>
      <c r="I40" s="94">
        <v>0.15</v>
      </c>
      <c r="J40" s="83">
        <f>0</f>
        <v>0</v>
      </c>
      <c r="L40" s="33"/>
    </row>
    <row r="41" spans="2:12" s="1" customFormat="1" ht="14.45" hidden="1" customHeight="1">
      <c r="B41" s="33"/>
      <c r="E41" s="27" t="s">
        <v>55</v>
      </c>
      <c r="F41" s="83">
        <f>ROUND((SUM(BI92:BI111)),  2)</f>
        <v>0</v>
      </c>
      <c r="I41" s="94">
        <v>0</v>
      </c>
      <c r="J41" s="83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56</v>
      </c>
      <c r="E43" s="55"/>
      <c r="F43" s="55"/>
      <c r="G43" s="97" t="s">
        <v>57</v>
      </c>
      <c r="H43" s="98" t="s">
        <v>58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1" t="s">
        <v>127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7" t="s">
        <v>16</v>
      </c>
      <c r="L51" s="33"/>
    </row>
    <row r="52" spans="2:12" s="1" customFormat="1" ht="16.5" customHeight="1">
      <c r="B52" s="33"/>
      <c r="E52" s="307" t="str">
        <f>E7</f>
        <v>Město Šternberk - Chodníky Krakořice</v>
      </c>
      <c r="F52" s="308"/>
      <c r="G52" s="308"/>
      <c r="H52" s="308"/>
      <c r="L52" s="33"/>
    </row>
    <row r="53" spans="2:12" ht="12" customHeight="1">
      <c r="B53" s="20"/>
      <c r="C53" s="27" t="s">
        <v>120</v>
      </c>
      <c r="L53" s="20"/>
    </row>
    <row r="54" spans="2:12" ht="16.5" customHeight="1">
      <c r="B54" s="20"/>
      <c r="E54" s="307" t="s">
        <v>121</v>
      </c>
      <c r="F54" s="277"/>
      <c r="G54" s="277"/>
      <c r="H54" s="277"/>
      <c r="L54" s="20"/>
    </row>
    <row r="55" spans="2:12" ht="12" customHeight="1">
      <c r="B55" s="20"/>
      <c r="C55" s="27" t="s">
        <v>122</v>
      </c>
      <c r="L55" s="20"/>
    </row>
    <row r="56" spans="2:12" s="1" customFormat="1" ht="16.5" customHeight="1">
      <c r="B56" s="33"/>
      <c r="E56" s="305" t="s">
        <v>928</v>
      </c>
      <c r="F56" s="309"/>
      <c r="G56" s="309"/>
      <c r="H56" s="309"/>
      <c r="L56" s="33"/>
    </row>
    <row r="57" spans="2:12" s="1" customFormat="1" ht="12" customHeight="1">
      <c r="B57" s="33"/>
      <c r="C57" s="27" t="s">
        <v>901</v>
      </c>
      <c r="L57" s="33"/>
    </row>
    <row r="58" spans="2:12" s="1" customFormat="1" ht="16.5" customHeight="1">
      <c r="B58" s="33"/>
      <c r="E58" s="270" t="str">
        <f>E13</f>
        <v>ON.1 - Ostatní náklady</v>
      </c>
      <c r="F58" s="309"/>
      <c r="G58" s="309"/>
      <c r="H58" s="309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7" t="s">
        <v>24</v>
      </c>
      <c r="F60" s="25" t="str">
        <f>F16</f>
        <v>Krakořice</v>
      </c>
      <c r="I60" s="27" t="s">
        <v>26</v>
      </c>
      <c r="J60" s="50" t="str">
        <f>IF(J16="","",J16)</f>
        <v>16. 10. 2023</v>
      </c>
      <c r="L60" s="33"/>
    </row>
    <row r="61" spans="2:12" s="1" customFormat="1" ht="6.95" customHeight="1">
      <c r="B61" s="33"/>
      <c r="L61" s="33"/>
    </row>
    <row r="62" spans="2:12" s="1" customFormat="1" ht="40.15" customHeight="1">
      <c r="B62" s="33"/>
      <c r="C62" s="27" t="s">
        <v>32</v>
      </c>
      <c r="F62" s="25" t="str">
        <f>E19</f>
        <v>Město Šternberk,Horní náměstí 16,Šternberk</v>
      </c>
      <c r="I62" s="27" t="s">
        <v>40</v>
      </c>
      <c r="J62" s="31" t="str">
        <f>E25</f>
        <v>Printes-Atelier,s.r.o., Mostní 1876/11a, Přerov</v>
      </c>
      <c r="L62" s="33"/>
    </row>
    <row r="63" spans="2:12" s="1" customFormat="1" ht="15.2" customHeight="1">
      <c r="B63" s="33"/>
      <c r="C63" s="27" t="s">
        <v>37</v>
      </c>
      <c r="F63" s="25" t="str">
        <f>IF(E22="","",E22)</f>
        <v>Vyplň údaj</v>
      </c>
      <c r="I63" s="27" t="s">
        <v>42</v>
      </c>
      <c r="J63" s="31" t="str">
        <f>E28</f>
        <v>Kucek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128</v>
      </c>
      <c r="D65" s="95"/>
      <c r="E65" s="95"/>
      <c r="F65" s="95"/>
      <c r="G65" s="95"/>
      <c r="H65" s="95"/>
      <c r="I65" s="95"/>
      <c r="J65" s="102" t="s">
        <v>129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78</v>
      </c>
      <c r="J67" s="64">
        <f>J92</f>
        <v>0</v>
      </c>
      <c r="L67" s="33"/>
      <c r="AU67" s="17" t="s">
        <v>130</v>
      </c>
    </row>
    <row r="68" spans="2:47" s="8" customFormat="1" ht="24.95" customHeight="1">
      <c r="B68" s="104"/>
      <c r="D68" s="105" t="s">
        <v>903</v>
      </c>
      <c r="E68" s="106"/>
      <c r="F68" s="106"/>
      <c r="G68" s="106"/>
      <c r="H68" s="106"/>
      <c r="I68" s="106"/>
      <c r="J68" s="107">
        <f>J93</f>
        <v>0</v>
      </c>
      <c r="L68" s="104"/>
    </row>
    <row r="69" spans="2:47" s="1" customFormat="1" ht="21.75" customHeight="1">
      <c r="B69" s="33"/>
      <c r="L69" s="33"/>
    </row>
    <row r="70" spans="2:47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47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47" s="1" customFormat="1" ht="24.95" customHeight="1">
      <c r="B75" s="33"/>
      <c r="C75" s="21" t="s">
        <v>148</v>
      </c>
      <c r="L75" s="33"/>
    </row>
    <row r="76" spans="2:47" s="1" customFormat="1" ht="6.95" customHeight="1">
      <c r="B76" s="33"/>
      <c r="L76" s="33"/>
    </row>
    <row r="77" spans="2:47" s="1" customFormat="1" ht="12" customHeight="1">
      <c r="B77" s="33"/>
      <c r="C77" s="27" t="s">
        <v>16</v>
      </c>
      <c r="L77" s="33"/>
    </row>
    <row r="78" spans="2:47" s="1" customFormat="1" ht="16.5" customHeight="1">
      <c r="B78" s="33"/>
      <c r="E78" s="307" t="str">
        <f>E7</f>
        <v>Město Šternberk - Chodníky Krakořice</v>
      </c>
      <c r="F78" s="308"/>
      <c r="G78" s="308"/>
      <c r="H78" s="308"/>
      <c r="L78" s="33"/>
    </row>
    <row r="79" spans="2:47" ht="12" customHeight="1">
      <c r="B79" s="20"/>
      <c r="C79" s="27" t="s">
        <v>120</v>
      </c>
      <c r="L79" s="20"/>
    </row>
    <row r="80" spans="2:47" ht="16.5" customHeight="1">
      <c r="B80" s="20"/>
      <c r="E80" s="307" t="s">
        <v>121</v>
      </c>
      <c r="F80" s="277"/>
      <c r="G80" s="277"/>
      <c r="H80" s="277"/>
      <c r="L80" s="20"/>
    </row>
    <row r="81" spans="2:65" ht="12" customHeight="1">
      <c r="B81" s="20"/>
      <c r="C81" s="27" t="s">
        <v>122</v>
      </c>
      <c r="L81" s="20"/>
    </row>
    <row r="82" spans="2:65" s="1" customFormat="1" ht="16.5" customHeight="1">
      <c r="B82" s="33"/>
      <c r="E82" s="305" t="s">
        <v>928</v>
      </c>
      <c r="F82" s="309"/>
      <c r="G82" s="309"/>
      <c r="H82" s="309"/>
      <c r="L82" s="33"/>
    </row>
    <row r="83" spans="2:65" s="1" customFormat="1" ht="12" customHeight="1">
      <c r="B83" s="33"/>
      <c r="C83" s="27" t="s">
        <v>901</v>
      </c>
      <c r="L83" s="33"/>
    </row>
    <row r="84" spans="2:65" s="1" customFormat="1" ht="16.5" customHeight="1">
      <c r="B84" s="33"/>
      <c r="E84" s="270" t="str">
        <f>E13</f>
        <v>ON.1 - Ostatní náklady</v>
      </c>
      <c r="F84" s="309"/>
      <c r="G84" s="309"/>
      <c r="H84" s="309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7" t="s">
        <v>24</v>
      </c>
      <c r="F86" s="25" t="str">
        <f>F16</f>
        <v>Krakořice</v>
      </c>
      <c r="I86" s="27" t="s">
        <v>26</v>
      </c>
      <c r="J86" s="50" t="str">
        <f>IF(J16="","",J16)</f>
        <v>16. 10. 2023</v>
      </c>
      <c r="L86" s="33"/>
    </row>
    <row r="87" spans="2:65" s="1" customFormat="1" ht="6.95" customHeight="1">
      <c r="B87" s="33"/>
      <c r="L87" s="33"/>
    </row>
    <row r="88" spans="2:65" s="1" customFormat="1" ht="40.15" customHeight="1">
      <c r="B88" s="33"/>
      <c r="C88" s="27" t="s">
        <v>32</v>
      </c>
      <c r="F88" s="25" t="str">
        <f>E19</f>
        <v>Město Šternberk,Horní náměstí 16,Šternberk</v>
      </c>
      <c r="I88" s="27" t="s">
        <v>40</v>
      </c>
      <c r="J88" s="31" t="str">
        <f>E25</f>
        <v>Printes-Atelier,s.r.o., Mostní 1876/11a, Přerov</v>
      </c>
      <c r="L88" s="33"/>
    </row>
    <row r="89" spans="2:65" s="1" customFormat="1" ht="15.2" customHeight="1">
      <c r="B89" s="33"/>
      <c r="C89" s="27" t="s">
        <v>37</v>
      </c>
      <c r="F89" s="25" t="str">
        <f>IF(E22="","",E22)</f>
        <v>Vyplň údaj</v>
      </c>
      <c r="I89" s="27" t="s">
        <v>42</v>
      </c>
      <c r="J89" s="31" t="str">
        <f>E28</f>
        <v>Kucek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149</v>
      </c>
      <c r="D91" s="114" t="s">
        <v>65</v>
      </c>
      <c r="E91" s="114" t="s">
        <v>61</v>
      </c>
      <c r="F91" s="114" t="s">
        <v>62</v>
      </c>
      <c r="G91" s="114" t="s">
        <v>150</v>
      </c>
      <c r="H91" s="114" t="s">
        <v>151</v>
      </c>
      <c r="I91" s="114" t="s">
        <v>152</v>
      </c>
      <c r="J91" s="114" t="s">
        <v>129</v>
      </c>
      <c r="K91" s="115" t="s">
        <v>153</v>
      </c>
      <c r="L91" s="112"/>
      <c r="M91" s="57" t="s">
        <v>34</v>
      </c>
      <c r="N91" s="58" t="s">
        <v>50</v>
      </c>
      <c r="O91" s="58" t="s">
        <v>154</v>
      </c>
      <c r="P91" s="58" t="s">
        <v>155</v>
      </c>
      <c r="Q91" s="58" t="s">
        <v>156</v>
      </c>
      <c r="R91" s="58" t="s">
        <v>157</v>
      </c>
      <c r="S91" s="58" t="s">
        <v>158</v>
      </c>
      <c r="T91" s="59" t="s">
        <v>159</v>
      </c>
    </row>
    <row r="92" spans="2:65" s="1" customFormat="1" ht="22.9" customHeight="1">
      <c r="B92" s="33"/>
      <c r="C92" s="62" t="s">
        <v>160</v>
      </c>
      <c r="J92" s="116">
        <f>BK92</f>
        <v>0</v>
      </c>
      <c r="L92" s="33"/>
      <c r="M92" s="60"/>
      <c r="N92" s="51"/>
      <c r="O92" s="51"/>
      <c r="P92" s="117">
        <f>P93</f>
        <v>0</v>
      </c>
      <c r="Q92" s="51"/>
      <c r="R92" s="117">
        <f>R93</f>
        <v>0</v>
      </c>
      <c r="S92" s="51"/>
      <c r="T92" s="118">
        <f>T93</f>
        <v>0</v>
      </c>
      <c r="AT92" s="17" t="s">
        <v>79</v>
      </c>
      <c r="AU92" s="17" t="s">
        <v>130</v>
      </c>
      <c r="BK92" s="119">
        <f>BK93</f>
        <v>0</v>
      </c>
    </row>
    <row r="93" spans="2:65" s="11" customFormat="1" ht="25.9" customHeight="1">
      <c r="B93" s="120"/>
      <c r="D93" s="121" t="s">
        <v>79</v>
      </c>
      <c r="E93" s="122" t="s">
        <v>904</v>
      </c>
      <c r="F93" s="122" t="s">
        <v>105</v>
      </c>
      <c r="I93" s="123"/>
      <c r="J93" s="124">
        <f>BK93</f>
        <v>0</v>
      </c>
      <c r="L93" s="120"/>
      <c r="M93" s="125"/>
      <c r="P93" s="126">
        <f>SUM(P94:P111)</f>
        <v>0</v>
      </c>
      <c r="R93" s="126">
        <f>SUM(R94:R111)</f>
        <v>0</v>
      </c>
      <c r="T93" s="127">
        <f>SUM(T94:T111)</f>
        <v>0</v>
      </c>
      <c r="AR93" s="121" t="s">
        <v>106</v>
      </c>
      <c r="AT93" s="128" t="s">
        <v>79</v>
      </c>
      <c r="AU93" s="128" t="s">
        <v>80</v>
      </c>
      <c r="AY93" s="121" t="s">
        <v>163</v>
      </c>
      <c r="BK93" s="129">
        <f>SUM(BK94:BK111)</f>
        <v>0</v>
      </c>
    </row>
    <row r="94" spans="2:65" s="1" customFormat="1" ht="16.5" customHeight="1">
      <c r="B94" s="33"/>
      <c r="C94" s="132" t="s">
        <v>23</v>
      </c>
      <c r="D94" s="132" t="s">
        <v>165</v>
      </c>
      <c r="E94" s="133" t="s">
        <v>1268</v>
      </c>
      <c r="F94" s="134" t="s">
        <v>1269</v>
      </c>
      <c r="G94" s="135" t="s">
        <v>907</v>
      </c>
      <c r="H94" s="136">
        <v>1</v>
      </c>
      <c r="I94" s="137"/>
      <c r="J94" s="138">
        <f>ROUND(I94*H94,2)</f>
        <v>0</v>
      </c>
      <c r="K94" s="134" t="s">
        <v>34</v>
      </c>
      <c r="L94" s="33"/>
      <c r="M94" s="139" t="s">
        <v>34</v>
      </c>
      <c r="N94" s="140" t="s">
        <v>51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908</v>
      </c>
      <c r="AT94" s="143" t="s">
        <v>165</v>
      </c>
      <c r="AU94" s="143" t="s">
        <v>23</v>
      </c>
      <c r="AY94" s="17" t="s">
        <v>163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23</v>
      </c>
      <c r="BK94" s="144">
        <f>ROUND(I94*H94,2)</f>
        <v>0</v>
      </c>
      <c r="BL94" s="17" t="s">
        <v>908</v>
      </c>
      <c r="BM94" s="143" t="s">
        <v>1270</v>
      </c>
    </row>
    <row r="95" spans="2:65" s="13" customFormat="1" ht="11.25">
      <c r="B95" s="156"/>
      <c r="D95" s="150" t="s">
        <v>173</v>
      </c>
      <c r="E95" s="157" t="s">
        <v>34</v>
      </c>
      <c r="F95" s="158" t="s">
        <v>23</v>
      </c>
      <c r="H95" s="159">
        <v>1</v>
      </c>
      <c r="I95" s="160"/>
      <c r="L95" s="156"/>
      <c r="M95" s="161"/>
      <c r="T95" s="162"/>
      <c r="AT95" s="157" t="s">
        <v>173</v>
      </c>
      <c r="AU95" s="157" t="s">
        <v>23</v>
      </c>
      <c r="AV95" s="13" t="s">
        <v>88</v>
      </c>
      <c r="AW95" s="13" t="s">
        <v>39</v>
      </c>
      <c r="AX95" s="13" t="s">
        <v>80</v>
      </c>
      <c r="AY95" s="157" t="s">
        <v>163</v>
      </c>
    </row>
    <row r="96" spans="2:65" s="14" customFormat="1" ht="11.25">
      <c r="B96" s="163"/>
      <c r="D96" s="150" t="s">
        <v>173</v>
      </c>
      <c r="E96" s="164" t="s">
        <v>34</v>
      </c>
      <c r="F96" s="165" t="s">
        <v>182</v>
      </c>
      <c r="H96" s="166">
        <v>1</v>
      </c>
      <c r="I96" s="167"/>
      <c r="L96" s="163"/>
      <c r="M96" s="168"/>
      <c r="T96" s="169"/>
      <c r="AT96" s="164" t="s">
        <v>173</v>
      </c>
      <c r="AU96" s="164" t="s">
        <v>23</v>
      </c>
      <c r="AV96" s="14" t="s">
        <v>106</v>
      </c>
      <c r="AW96" s="14" t="s">
        <v>39</v>
      </c>
      <c r="AX96" s="14" t="s">
        <v>23</v>
      </c>
      <c r="AY96" s="164" t="s">
        <v>163</v>
      </c>
    </row>
    <row r="97" spans="2:65" s="1" customFormat="1" ht="16.5" customHeight="1">
      <c r="B97" s="33"/>
      <c r="C97" s="132" t="s">
        <v>88</v>
      </c>
      <c r="D97" s="132" t="s">
        <v>165</v>
      </c>
      <c r="E97" s="133" t="s">
        <v>1271</v>
      </c>
      <c r="F97" s="134" t="s">
        <v>1272</v>
      </c>
      <c r="G97" s="135" t="s">
        <v>907</v>
      </c>
      <c r="H97" s="136">
        <v>1</v>
      </c>
      <c r="I97" s="137"/>
      <c r="J97" s="138">
        <f>ROUND(I97*H97,2)</f>
        <v>0</v>
      </c>
      <c r="K97" s="134" t="s">
        <v>34</v>
      </c>
      <c r="L97" s="33"/>
      <c r="M97" s="139" t="s">
        <v>34</v>
      </c>
      <c r="N97" s="140" t="s">
        <v>51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908</v>
      </c>
      <c r="AT97" s="143" t="s">
        <v>165</v>
      </c>
      <c r="AU97" s="143" t="s">
        <v>23</v>
      </c>
      <c r="AY97" s="17" t="s">
        <v>163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23</v>
      </c>
      <c r="BK97" s="144">
        <f>ROUND(I97*H97,2)</f>
        <v>0</v>
      </c>
      <c r="BL97" s="17" t="s">
        <v>908</v>
      </c>
      <c r="BM97" s="143" t="s">
        <v>1273</v>
      </c>
    </row>
    <row r="98" spans="2:65" s="13" customFormat="1" ht="11.25">
      <c r="B98" s="156"/>
      <c r="D98" s="150" t="s">
        <v>173</v>
      </c>
      <c r="E98" s="157" t="s">
        <v>34</v>
      </c>
      <c r="F98" s="158" t="s">
        <v>23</v>
      </c>
      <c r="H98" s="159">
        <v>1</v>
      </c>
      <c r="I98" s="160"/>
      <c r="L98" s="156"/>
      <c r="M98" s="161"/>
      <c r="T98" s="162"/>
      <c r="AT98" s="157" t="s">
        <v>173</v>
      </c>
      <c r="AU98" s="157" t="s">
        <v>23</v>
      </c>
      <c r="AV98" s="13" t="s">
        <v>88</v>
      </c>
      <c r="AW98" s="13" t="s">
        <v>39</v>
      </c>
      <c r="AX98" s="13" t="s">
        <v>80</v>
      </c>
      <c r="AY98" s="157" t="s">
        <v>163</v>
      </c>
    </row>
    <row r="99" spans="2:65" s="14" customFormat="1" ht="11.25">
      <c r="B99" s="163"/>
      <c r="D99" s="150" t="s">
        <v>173</v>
      </c>
      <c r="E99" s="164" t="s">
        <v>34</v>
      </c>
      <c r="F99" s="165" t="s">
        <v>182</v>
      </c>
      <c r="H99" s="166">
        <v>1</v>
      </c>
      <c r="I99" s="167"/>
      <c r="L99" s="163"/>
      <c r="M99" s="168"/>
      <c r="T99" s="169"/>
      <c r="AT99" s="164" t="s">
        <v>173</v>
      </c>
      <c r="AU99" s="164" t="s">
        <v>23</v>
      </c>
      <c r="AV99" s="14" t="s">
        <v>106</v>
      </c>
      <c r="AW99" s="14" t="s">
        <v>39</v>
      </c>
      <c r="AX99" s="14" t="s">
        <v>23</v>
      </c>
      <c r="AY99" s="164" t="s">
        <v>163</v>
      </c>
    </row>
    <row r="100" spans="2:65" s="1" customFormat="1" ht="16.5" customHeight="1">
      <c r="B100" s="33"/>
      <c r="C100" s="132" t="s">
        <v>96</v>
      </c>
      <c r="D100" s="132" t="s">
        <v>165</v>
      </c>
      <c r="E100" s="133" t="s">
        <v>1274</v>
      </c>
      <c r="F100" s="134" t="s">
        <v>1275</v>
      </c>
      <c r="G100" s="135" t="s">
        <v>907</v>
      </c>
      <c r="H100" s="136">
        <v>1</v>
      </c>
      <c r="I100" s="137"/>
      <c r="J100" s="138">
        <f>ROUND(I100*H100,2)</f>
        <v>0</v>
      </c>
      <c r="K100" s="134" t="s">
        <v>34</v>
      </c>
      <c r="L100" s="33"/>
      <c r="M100" s="139" t="s">
        <v>34</v>
      </c>
      <c r="N100" s="140" t="s">
        <v>51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908</v>
      </c>
      <c r="AT100" s="143" t="s">
        <v>165</v>
      </c>
      <c r="AU100" s="143" t="s">
        <v>23</v>
      </c>
      <c r="AY100" s="17" t="s">
        <v>163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23</v>
      </c>
      <c r="BK100" s="144">
        <f>ROUND(I100*H100,2)</f>
        <v>0</v>
      </c>
      <c r="BL100" s="17" t="s">
        <v>908</v>
      </c>
      <c r="BM100" s="143" t="s">
        <v>1276</v>
      </c>
    </row>
    <row r="101" spans="2:65" s="13" customFormat="1" ht="11.25">
      <c r="B101" s="156"/>
      <c r="D101" s="150" t="s">
        <v>173</v>
      </c>
      <c r="E101" s="157" t="s">
        <v>34</v>
      </c>
      <c r="F101" s="158" t="s">
        <v>23</v>
      </c>
      <c r="H101" s="159">
        <v>1</v>
      </c>
      <c r="I101" s="160"/>
      <c r="L101" s="156"/>
      <c r="M101" s="161"/>
      <c r="T101" s="162"/>
      <c r="AT101" s="157" t="s">
        <v>173</v>
      </c>
      <c r="AU101" s="157" t="s">
        <v>23</v>
      </c>
      <c r="AV101" s="13" t="s">
        <v>88</v>
      </c>
      <c r="AW101" s="13" t="s">
        <v>39</v>
      </c>
      <c r="AX101" s="13" t="s">
        <v>80</v>
      </c>
      <c r="AY101" s="157" t="s">
        <v>163</v>
      </c>
    </row>
    <row r="102" spans="2:65" s="14" customFormat="1" ht="11.25">
      <c r="B102" s="163"/>
      <c r="D102" s="150" t="s">
        <v>173</v>
      </c>
      <c r="E102" s="164" t="s">
        <v>34</v>
      </c>
      <c r="F102" s="165" t="s">
        <v>182</v>
      </c>
      <c r="H102" s="166">
        <v>1</v>
      </c>
      <c r="I102" s="167"/>
      <c r="L102" s="163"/>
      <c r="M102" s="168"/>
      <c r="T102" s="169"/>
      <c r="AT102" s="164" t="s">
        <v>173</v>
      </c>
      <c r="AU102" s="164" t="s">
        <v>23</v>
      </c>
      <c r="AV102" s="14" t="s">
        <v>106</v>
      </c>
      <c r="AW102" s="14" t="s">
        <v>39</v>
      </c>
      <c r="AX102" s="14" t="s">
        <v>23</v>
      </c>
      <c r="AY102" s="164" t="s">
        <v>163</v>
      </c>
    </row>
    <row r="103" spans="2:65" s="1" customFormat="1" ht="16.5" customHeight="1">
      <c r="B103" s="33"/>
      <c r="C103" s="132" t="s">
        <v>106</v>
      </c>
      <c r="D103" s="132" t="s">
        <v>165</v>
      </c>
      <c r="E103" s="133" t="s">
        <v>1277</v>
      </c>
      <c r="F103" s="134" t="s">
        <v>1278</v>
      </c>
      <c r="G103" s="135" t="s">
        <v>907</v>
      </c>
      <c r="H103" s="136">
        <v>1</v>
      </c>
      <c r="I103" s="137"/>
      <c r="J103" s="138">
        <f>ROUND(I103*H103,2)</f>
        <v>0</v>
      </c>
      <c r="K103" s="134" t="s">
        <v>34</v>
      </c>
      <c r="L103" s="33"/>
      <c r="M103" s="139" t="s">
        <v>34</v>
      </c>
      <c r="N103" s="140" t="s">
        <v>51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908</v>
      </c>
      <c r="AT103" s="143" t="s">
        <v>165</v>
      </c>
      <c r="AU103" s="143" t="s">
        <v>23</v>
      </c>
      <c r="AY103" s="17" t="s">
        <v>163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7" t="s">
        <v>23</v>
      </c>
      <c r="BK103" s="144">
        <f>ROUND(I103*H103,2)</f>
        <v>0</v>
      </c>
      <c r="BL103" s="17" t="s">
        <v>908</v>
      </c>
      <c r="BM103" s="143" t="s">
        <v>1279</v>
      </c>
    </row>
    <row r="104" spans="2:65" s="13" customFormat="1" ht="11.25">
      <c r="B104" s="156"/>
      <c r="D104" s="150" t="s">
        <v>173</v>
      </c>
      <c r="E104" s="157" t="s">
        <v>34</v>
      </c>
      <c r="F104" s="158" t="s">
        <v>23</v>
      </c>
      <c r="H104" s="159">
        <v>1</v>
      </c>
      <c r="I104" s="160"/>
      <c r="L104" s="156"/>
      <c r="M104" s="161"/>
      <c r="T104" s="162"/>
      <c r="AT104" s="157" t="s">
        <v>173</v>
      </c>
      <c r="AU104" s="157" t="s">
        <v>23</v>
      </c>
      <c r="AV104" s="13" t="s">
        <v>88</v>
      </c>
      <c r="AW104" s="13" t="s">
        <v>39</v>
      </c>
      <c r="AX104" s="13" t="s">
        <v>80</v>
      </c>
      <c r="AY104" s="157" t="s">
        <v>163</v>
      </c>
    </row>
    <row r="105" spans="2:65" s="14" customFormat="1" ht="11.25">
      <c r="B105" s="163"/>
      <c r="D105" s="150" t="s">
        <v>173</v>
      </c>
      <c r="E105" s="164" t="s">
        <v>34</v>
      </c>
      <c r="F105" s="165" t="s">
        <v>182</v>
      </c>
      <c r="H105" s="166">
        <v>1</v>
      </c>
      <c r="I105" s="167"/>
      <c r="L105" s="163"/>
      <c r="M105" s="168"/>
      <c r="T105" s="169"/>
      <c r="AT105" s="164" t="s">
        <v>173</v>
      </c>
      <c r="AU105" s="164" t="s">
        <v>23</v>
      </c>
      <c r="AV105" s="14" t="s">
        <v>106</v>
      </c>
      <c r="AW105" s="14" t="s">
        <v>39</v>
      </c>
      <c r="AX105" s="14" t="s">
        <v>23</v>
      </c>
      <c r="AY105" s="164" t="s">
        <v>163</v>
      </c>
    </row>
    <row r="106" spans="2:65" s="1" customFormat="1" ht="16.5" customHeight="1">
      <c r="B106" s="33"/>
      <c r="C106" s="132" t="s">
        <v>224</v>
      </c>
      <c r="D106" s="132" t="s">
        <v>165</v>
      </c>
      <c r="E106" s="133" t="s">
        <v>1280</v>
      </c>
      <c r="F106" s="134" t="s">
        <v>1281</v>
      </c>
      <c r="G106" s="135" t="s">
        <v>907</v>
      </c>
      <c r="H106" s="136">
        <v>1</v>
      </c>
      <c r="I106" s="137"/>
      <c r="J106" s="138">
        <f>ROUND(I106*H106,2)</f>
        <v>0</v>
      </c>
      <c r="K106" s="134" t="s">
        <v>34</v>
      </c>
      <c r="L106" s="33"/>
      <c r="M106" s="139" t="s">
        <v>34</v>
      </c>
      <c r="N106" s="140" t="s">
        <v>51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908</v>
      </c>
      <c r="AT106" s="143" t="s">
        <v>165</v>
      </c>
      <c r="AU106" s="143" t="s">
        <v>23</v>
      </c>
      <c r="AY106" s="17" t="s">
        <v>163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23</v>
      </c>
      <c r="BK106" s="144">
        <f>ROUND(I106*H106,2)</f>
        <v>0</v>
      </c>
      <c r="BL106" s="17" t="s">
        <v>908</v>
      </c>
      <c r="BM106" s="143" t="s">
        <v>1282</v>
      </c>
    </row>
    <row r="107" spans="2:65" s="13" customFormat="1" ht="11.25">
      <c r="B107" s="156"/>
      <c r="D107" s="150" t="s">
        <v>173</v>
      </c>
      <c r="E107" s="157" t="s">
        <v>34</v>
      </c>
      <c r="F107" s="158" t="s">
        <v>23</v>
      </c>
      <c r="H107" s="159">
        <v>1</v>
      </c>
      <c r="I107" s="160"/>
      <c r="L107" s="156"/>
      <c r="M107" s="161"/>
      <c r="T107" s="162"/>
      <c r="AT107" s="157" t="s">
        <v>173</v>
      </c>
      <c r="AU107" s="157" t="s">
        <v>23</v>
      </c>
      <c r="AV107" s="13" t="s">
        <v>88</v>
      </c>
      <c r="AW107" s="13" t="s">
        <v>39</v>
      </c>
      <c r="AX107" s="13" t="s">
        <v>80</v>
      </c>
      <c r="AY107" s="157" t="s">
        <v>163</v>
      </c>
    </row>
    <row r="108" spans="2:65" s="14" customFormat="1" ht="11.25">
      <c r="B108" s="163"/>
      <c r="D108" s="150" t="s">
        <v>173</v>
      </c>
      <c r="E108" s="164" t="s">
        <v>34</v>
      </c>
      <c r="F108" s="165" t="s">
        <v>182</v>
      </c>
      <c r="H108" s="166">
        <v>1</v>
      </c>
      <c r="I108" s="167"/>
      <c r="L108" s="163"/>
      <c r="M108" s="168"/>
      <c r="T108" s="169"/>
      <c r="AT108" s="164" t="s">
        <v>173</v>
      </c>
      <c r="AU108" s="164" t="s">
        <v>23</v>
      </c>
      <c r="AV108" s="14" t="s">
        <v>106</v>
      </c>
      <c r="AW108" s="14" t="s">
        <v>39</v>
      </c>
      <c r="AX108" s="14" t="s">
        <v>23</v>
      </c>
      <c r="AY108" s="164" t="s">
        <v>163</v>
      </c>
    </row>
    <row r="109" spans="2:65" s="1" customFormat="1" ht="16.5" customHeight="1">
      <c r="B109" s="33"/>
      <c r="C109" s="132" t="s">
        <v>235</v>
      </c>
      <c r="D109" s="132" t="s">
        <v>165</v>
      </c>
      <c r="E109" s="133" t="s">
        <v>1283</v>
      </c>
      <c r="F109" s="134" t="s">
        <v>1284</v>
      </c>
      <c r="G109" s="135" t="s">
        <v>907</v>
      </c>
      <c r="H109" s="136">
        <v>1</v>
      </c>
      <c r="I109" s="137"/>
      <c r="J109" s="138">
        <f>ROUND(I109*H109,2)</f>
        <v>0</v>
      </c>
      <c r="K109" s="134" t="s">
        <v>34</v>
      </c>
      <c r="L109" s="33"/>
      <c r="M109" s="139" t="s">
        <v>34</v>
      </c>
      <c r="N109" s="140" t="s">
        <v>51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908</v>
      </c>
      <c r="AT109" s="143" t="s">
        <v>165</v>
      </c>
      <c r="AU109" s="143" t="s">
        <v>23</v>
      </c>
      <c r="AY109" s="17" t="s">
        <v>163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23</v>
      </c>
      <c r="BK109" s="144">
        <f>ROUND(I109*H109,2)</f>
        <v>0</v>
      </c>
      <c r="BL109" s="17" t="s">
        <v>908</v>
      </c>
      <c r="BM109" s="143" t="s">
        <v>1285</v>
      </c>
    </row>
    <row r="110" spans="2:65" s="13" customFormat="1" ht="11.25">
      <c r="B110" s="156"/>
      <c r="D110" s="150" t="s">
        <v>173</v>
      </c>
      <c r="E110" s="157" t="s">
        <v>34</v>
      </c>
      <c r="F110" s="158" t="s">
        <v>23</v>
      </c>
      <c r="H110" s="159">
        <v>1</v>
      </c>
      <c r="I110" s="160"/>
      <c r="L110" s="156"/>
      <c r="M110" s="161"/>
      <c r="T110" s="162"/>
      <c r="AT110" s="157" t="s">
        <v>173</v>
      </c>
      <c r="AU110" s="157" t="s">
        <v>23</v>
      </c>
      <c r="AV110" s="13" t="s">
        <v>88</v>
      </c>
      <c r="AW110" s="13" t="s">
        <v>39</v>
      </c>
      <c r="AX110" s="13" t="s">
        <v>80</v>
      </c>
      <c r="AY110" s="157" t="s">
        <v>163</v>
      </c>
    </row>
    <row r="111" spans="2:65" s="14" customFormat="1" ht="11.25">
      <c r="B111" s="163"/>
      <c r="D111" s="150" t="s">
        <v>173</v>
      </c>
      <c r="E111" s="164" t="s">
        <v>34</v>
      </c>
      <c r="F111" s="165" t="s">
        <v>182</v>
      </c>
      <c r="H111" s="166">
        <v>1</v>
      </c>
      <c r="I111" s="167"/>
      <c r="L111" s="163"/>
      <c r="M111" s="183"/>
      <c r="N111" s="184"/>
      <c r="O111" s="184"/>
      <c r="P111" s="184"/>
      <c r="Q111" s="184"/>
      <c r="R111" s="184"/>
      <c r="S111" s="184"/>
      <c r="T111" s="185"/>
      <c r="AT111" s="164" t="s">
        <v>173</v>
      </c>
      <c r="AU111" s="164" t="s">
        <v>23</v>
      </c>
      <c r="AV111" s="14" t="s">
        <v>106</v>
      </c>
      <c r="AW111" s="14" t="s">
        <v>39</v>
      </c>
      <c r="AX111" s="14" t="s">
        <v>23</v>
      </c>
      <c r="AY111" s="164" t="s">
        <v>163</v>
      </c>
    </row>
    <row r="112" spans="2:65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33"/>
    </row>
  </sheetData>
  <sheetProtection algorithmName="SHA-512" hashValue="JhQhAVPh5/FMGLOxoqmG3U7USjFDtkJwF7Q24PL69AZz2S+fElySodxnjH2gMLZzwE9kQa65/PGA/Pe85UfVSQ==" saltValue="vtVUFsOUUF4Nia7NUZU2XDFKj5S6vcq1KmztMOcntR9eKIfBUCZFHmxKQHyvZ9ZAl8Ca5+Mh79ryTsFmr6Lpcw==" spinCount="100000" sheet="1" objects="1" scenarios="1" formatColumns="0" formatRows="0" autoFilter="0"/>
  <autoFilter ref="C91:K111" xr:uid="{00000000-0009-0000-0000-000006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118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>
      <c r="B4" s="20"/>
      <c r="D4" s="21" t="s">
        <v>119</v>
      </c>
      <c r="L4" s="20"/>
      <c r="M4" s="91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Město Šternberk - Chodníky Krakořice</v>
      </c>
      <c r="F7" s="308"/>
      <c r="G7" s="308"/>
      <c r="H7" s="308"/>
      <c r="L7" s="20"/>
    </row>
    <row r="8" spans="2:46" ht="12.75">
      <c r="B8" s="20"/>
      <c r="D8" s="27" t="s">
        <v>120</v>
      </c>
      <c r="L8" s="20"/>
    </row>
    <row r="9" spans="2:46" ht="16.5" customHeight="1">
      <c r="B9" s="20"/>
      <c r="E9" s="307" t="s">
        <v>121</v>
      </c>
      <c r="F9" s="277"/>
      <c r="G9" s="277"/>
      <c r="H9" s="277"/>
      <c r="L9" s="20"/>
    </row>
    <row r="10" spans="2:46" ht="12" customHeight="1">
      <c r="B10" s="20"/>
      <c r="D10" s="27" t="s">
        <v>122</v>
      </c>
      <c r="L10" s="20"/>
    </row>
    <row r="11" spans="2:46" s="1" customFormat="1" ht="16.5" customHeight="1">
      <c r="B11" s="33"/>
      <c r="E11" s="305" t="s">
        <v>928</v>
      </c>
      <c r="F11" s="309"/>
      <c r="G11" s="309"/>
      <c r="H11" s="309"/>
      <c r="L11" s="33"/>
    </row>
    <row r="12" spans="2:46" s="1" customFormat="1" ht="12" customHeight="1">
      <c r="B12" s="33"/>
      <c r="D12" s="27" t="s">
        <v>901</v>
      </c>
      <c r="L12" s="33"/>
    </row>
    <row r="13" spans="2:46" s="1" customFormat="1" ht="16.5" customHeight="1">
      <c r="B13" s="33"/>
      <c r="E13" s="270" t="s">
        <v>913</v>
      </c>
      <c r="F13" s="309"/>
      <c r="G13" s="309"/>
      <c r="H13" s="309"/>
      <c r="L13" s="33"/>
    </row>
    <row r="14" spans="2:46" s="1" customFormat="1" ht="11.25">
      <c r="B14" s="33"/>
      <c r="L14" s="33"/>
    </row>
    <row r="15" spans="2:46" s="1" customFormat="1" ht="12" customHeight="1">
      <c r="B15" s="33"/>
      <c r="D15" s="27" t="s">
        <v>19</v>
      </c>
      <c r="F15" s="25" t="s">
        <v>34</v>
      </c>
      <c r="I15" s="27" t="s">
        <v>21</v>
      </c>
      <c r="J15" s="25" t="s">
        <v>34</v>
      </c>
      <c r="L15" s="33"/>
    </row>
    <row r="16" spans="2:46" s="1" customFormat="1" ht="12" customHeight="1">
      <c r="B16" s="33"/>
      <c r="D16" s="27" t="s">
        <v>24</v>
      </c>
      <c r="F16" s="25" t="s">
        <v>25</v>
      </c>
      <c r="I16" s="27" t="s">
        <v>26</v>
      </c>
      <c r="J16" s="50" t="str">
        <f>'Rekapitulace stavby'!AN8</f>
        <v>16. 10. 2023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7" t="s">
        <v>32</v>
      </c>
      <c r="I18" s="27" t="s">
        <v>33</v>
      </c>
      <c r="J18" s="25" t="s">
        <v>34</v>
      </c>
      <c r="L18" s="33"/>
    </row>
    <row r="19" spans="2:12" s="1" customFormat="1" ht="18" customHeight="1">
      <c r="B19" s="33"/>
      <c r="E19" s="25" t="s">
        <v>35</v>
      </c>
      <c r="I19" s="27" t="s">
        <v>36</v>
      </c>
      <c r="J19" s="25" t="s">
        <v>34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7" t="s">
        <v>37</v>
      </c>
      <c r="I21" s="27" t="s">
        <v>33</v>
      </c>
      <c r="J21" s="28" t="str">
        <f>'Rekapitulace stavby'!AN13</f>
        <v>Vyplň údaj</v>
      </c>
      <c r="L21" s="33"/>
    </row>
    <row r="22" spans="2:12" s="1" customFormat="1" ht="18" customHeight="1">
      <c r="B22" s="33"/>
      <c r="E22" s="310" t="str">
        <f>'Rekapitulace stavby'!E14</f>
        <v>Vyplň údaj</v>
      </c>
      <c r="F22" s="276"/>
      <c r="G22" s="276"/>
      <c r="H22" s="276"/>
      <c r="I22" s="27" t="s">
        <v>36</v>
      </c>
      <c r="J22" s="28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7" t="s">
        <v>40</v>
      </c>
      <c r="I24" s="27" t="s">
        <v>33</v>
      </c>
      <c r="J24" s="25" t="s">
        <v>34</v>
      </c>
      <c r="L24" s="33"/>
    </row>
    <row r="25" spans="2:12" s="1" customFormat="1" ht="18" customHeight="1">
      <c r="B25" s="33"/>
      <c r="E25" s="25" t="s">
        <v>41</v>
      </c>
      <c r="I25" s="27" t="s">
        <v>36</v>
      </c>
      <c r="J25" s="25" t="s">
        <v>34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7" t="s">
        <v>42</v>
      </c>
      <c r="I27" s="27" t="s">
        <v>33</v>
      </c>
      <c r="J27" s="25" t="s">
        <v>34</v>
      </c>
      <c r="L27" s="33"/>
    </row>
    <row r="28" spans="2:12" s="1" customFormat="1" ht="18" customHeight="1">
      <c r="B28" s="33"/>
      <c r="E28" s="25" t="s">
        <v>43</v>
      </c>
      <c r="I28" s="27" t="s">
        <v>36</v>
      </c>
      <c r="J28" s="25" t="s">
        <v>34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7" t="s">
        <v>44</v>
      </c>
      <c r="L30" s="33"/>
    </row>
    <row r="31" spans="2:12" s="7" customFormat="1" ht="47.25" customHeight="1">
      <c r="B31" s="92"/>
      <c r="E31" s="281" t="s">
        <v>126</v>
      </c>
      <c r="F31" s="281"/>
      <c r="G31" s="281"/>
      <c r="H31" s="281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46</v>
      </c>
      <c r="J34" s="64">
        <f>ROUND(J92,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48</v>
      </c>
      <c r="I36" s="36" t="s">
        <v>47</v>
      </c>
      <c r="J36" s="36" t="s">
        <v>49</v>
      </c>
      <c r="L36" s="33"/>
    </row>
    <row r="37" spans="2:12" s="1" customFormat="1" ht="14.45" customHeight="1">
      <c r="B37" s="33"/>
      <c r="D37" s="53" t="s">
        <v>50</v>
      </c>
      <c r="E37" s="27" t="s">
        <v>51</v>
      </c>
      <c r="F37" s="83">
        <f>ROUND((SUM(BE92:BE108)),  2)</f>
        <v>0</v>
      </c>
      <c r="I37" s="94">
        <v>0.21</v>
      </c>
      <c r="J37" s="83">
        <f>ROUND(((SUM(BE92:BE108))*I37),  2)</f>
        <v>0</v>
      </c>
      <c r="L37" s="33"/>
    </row>
    <row r="38" spans="2:12" s="1" customFormat="1" ht="14.45" customHeight="1">
      <c r="B38" s="33"/>
      <c r="E38" s="27" t="s">
        <v>52</v>
      </c>
      <c r="F38" s="83">
        <f>ROUND((SUM(BF92:BF108)),  2)</f>
        <v>0</v>
      </c>
      <c r="I38" s="94">
        <v>0.15</v>
      </c>
      <c r="J38" s="83">
        <f>ROUND(((SUM(BF92:BF108))*I38),  2)</f>
        <v>0</v>
      </c>
      <c r="L38" s="33"/>
    </row>
    <row r="39" spans="2:12" s="1" customFormat="1" ht="14.45" hidden="1" customHeight="1">
      <c r="B39" s="33"/>
      <c r="E39" s="27" t="s">
        <v>53</v>
      </c>
      <c r="F39" s="83">
        <f>ROUND((SUM(BG92:BG108)),  2)</f>
        <v>0</v>
      </c>
      <c r="I39" s="94">
        <v>0.21</v>
      </c>
      <c r="J39" s="83">
        <f>0</f>
        <v>0</v>
      </c>
      <c r="L39" s="33"/>
    </row>
    <row r="40" spans="2:12" s="1" customFormat="1" ht="14.45" hidden="1" customHeight="1">
      <c r="B40" s="33"/>
      <c r="E40" s="27" t="s">
        <v>54</v>
      </c>
      <c r="F40" s="83">
        <f>ROUND((SUM(BH92:BH108)),  2)</f>
        <v>0</v>
      </c>
      <c r="I40" s="94">
        <v>0.15</v>
      </c>
      <c r="J40" s="83">
        <f>0</f>
        <v>0</v>
      </c>
      <c r="L40" s="33"/>
    </row>
    <row r="41" spans="2:12" s="1" customFormat="1" ht="14.45" hidden="1" customHeight="1">
      <c r="B41" s="33"/>
      <c r="E41" s="27" t="s">
        <v>55</v>
      </c>
      <c r="F41" s="83">
        <f>ROUND((SUM(BI92:BI108)),  2)</f>
        <v>0</v>
      </c>
      <c r="I41" s="94">
        <v>0</v>
      </c>
      <c r="J41" s="83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56</v>
      </c>
      <c r="E43" s="55"/>
      <c r="F43" s="55"/>
      <c r="G43" s="97" t="s">
        <v>57</v>
      </c>
      <c r="H43" s="98" t="s">
        <v>58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1" t="s">
        <v>127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7" t="s">
        <v>16</v>
      </c>
      <c r="L51" s="33"/>
    </row>
    <row r="52" spans="2:12" s="1" customFormat="1" ht="16.5" customHeight="1">
      <c r="B52" s="33"/>
      <c r="E52" s="307" t="str">
        <f>E7</f>
        <v>Město Šternberk - Chodníky Krakořice</v>
      </c>
      <c r="F52" s="308"/>
      <c r="G52" s="308"/>
      <c r="H52" s="308"/>
      <c r="L52" s="33"/>
    </row>
    <row r="53" spans="2:12" ht="12" customHeight="1">
      <c r="B53" s="20"/>
      <c r="C53" s="27" t="s">
        <v>120</v>
      </c>
      <c r="L53" s="20"/>
    </row>
    <row r="54" spans="2:12" ht="16.5" customHeight="1">
      <c r="B54" s="20"/>
      <c r="E54" s="307" t="s">
        <v>121</v>
      </c>
      <c r="F54" s="277"/>
      <c r="G54" s="277"/>
      <c r="H54" s="277"/>
      <c r="L54" s="20"/>
    </row>
    <row r="55" spans="2:12" ht="12" customHeight="1">
      <c r="B55" s="20"/>
      <c r="C55" s="27" t="s">
        <v>122</v>
      </c>
      <c r="L55" s="20"/>
    </row>
    <row r="56" spans="2:12" s="1" customFormat="1" ht="16.5" customHeight="1">
      <c r="B56" s="33"/>
      <c r="E56" s="305" t="s">
        <v>928</v>
      </c>
      <c r="F56" s="309"/>
      <c r="G56" s="309"/>
      <c r="H56" s="309"/>
      <c r="L56" s="33"/>
    </row>
    <row r="57" spans="2:12" s="1" customFormat="1" ht="12" customHeight="1">
      <c r="B57" s="33"/>
      <c r="C57" s="27" t="s">
        <v>901</v>
      </c>
      <c r="L57" s="33"/>
    </row>
    <row r="58" spans="2:12" s="1" customFormat="1" ht="16.5" customHeight="1">
      <c r="B58" s="33"/>
      <c r="E58" s="270" t="str">
        <f>E13</f>
        <v>VRN.1 - Vedlejší rozpočtové náklady</v>
      </c>
      <c r="F58" s="309"/>
      <c r="G58" s="309"/>
      <c r="H58" s="309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7" t="s">
        <v>24</v>
      </c>
      <c r="F60" s="25" t="str">
        <f>F16</f>
        <v>Krakořice</v>
      </c>
      <c r="I60" s="27" t="s">
        <v>26</v>
      </c>
      <c r="J60" s="50" t="str">
        <f>IF(J16="","",J16)</f>
        <v>16. 10. 2023</v>
      </c>
      <c r="L60" s="33"/>
    </row>
    <row r="61" spans="2:12" s="1" customFormat="1" ht="6.95" customHeight="1">
      <c r="B61" s="33"/>
      <c r="L61" s="33"/>
    </row>
    <row r="62" spans="2:12" s="1" customFormat="1" ht="40.15" customHeight="1">
      <c r="B62" s="33"/>
      <c r="C62" s="27" t="s">
        <v>32</v>
      </c>
      <c r="F62" s="25" t="str">
        <f>E19</f>
        <v>Město Šternberk,Horní náměstí 16,Šternberk</v>
      </c>
      <c r="I62" s="27" t="s">
        <v>40</v>
      </c>
      <c r="J62" s="31" t="str">
        <f>E25</f>
        <v>Printes-Atelier,s.r.o., Mostní 1876/11a, Přerov</v>
      </c>
      <c r="L62" s="33"/>
    </row>
    <row r="63" spans="2:12" s="1" customFormat="1" ht="15.2" customHeight="1">
      <c r="B63" s="33"/>
      <c r="C63" s="27" t="s">
        <v>37</v>
      </c>
      <c r="F63" s="25" t="str">
        <f>IF(E22="","",E22)</f>
        <v>Vyplň údaj</v>
      </c>
      <c r="I63" s="27" t="s">
        <v>42</v>
      </c>
      <c r="J63" s="31" t="str">
        <f>E28</f>
        <v>Kucek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128</v>
      </c>
      <c r="D65" s="95"/>
      <c r="E65" s="95"/>
      <c r="F65" s="95"/>
      <c r="G65" s="95"/>
      <c r="H65" s="95"/>
      <c r="I65" s="95"/>
      <c r="J65" s="102" t="s">
        <v>129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78</v>
      </c>
      <c r="J67" s="64">
        <f>J92</f>
        <v>0</v>
      </c>
      <c r="L67" s="33"/>
      <c r="AU67" s="17" t="s">
        <v>130</v>
      </c>
    </row>
    <row r="68" spans="2:47" s="8" customFormat="1" ht="24.95" customHeight="1">
      <c r="B68" s="104"/>
      <c r="D68" s="105" t="s">
        <v>914</v>
      </c>
      <c r="E68" s="106"/>
      <c r="F68" s="106"/>
      <c r="G68" s="106"/>
      <c r="H68" s="106"/>
      <c r="I68" s="106"/>
      <c r="J68" s="107">
        <f>J93</f>
        <v>0</v>
      </c>
      <c r="L68" s="104"/>
    </row>
    <row r="69" spans="2:47" s="1" customFormat="1" ht="21.75" customHeight="1">
      <c r="B69" s="33"/>
      <c r="L69" s="33"/>
    </row>
    <row r="70" spans="2:47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47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47" s="1" customFormat="1" ht="24.95" customHeight="1">
      <c r="B75" s="33"/>
      <c r="C75" s="21" t="s">
        <v>148</v>
      </c>
      <c r="L75" s="33"/>
    </row>
    <row r="76" spans="2:47" s="1" customFormat="1" ht="6.95" customHeight="1">
      <c r="B76" s="33"/>
      <c r="L76" s="33"/>
    </row>
    <row r="77" spans="2:47" s="1" customFormat="1" ht="12" customHeight="1">
      <c r="B77" s="33"/>
      <c r="C77" s="27" t="s">
        <v>16</v>
      </c>
      <c r="L77" s="33"/>
    </row>
    <row r="78" spans="2:47" s="1" customFormat="1" ht="16.5" customHeight="1">
      <c r="B78" s="33"/>
      <c r="E78" s="307" t="str">
        <f>E7</f>
        <v>Město Šternberk - Chodníky Krakořice</v>
      </c>
      <c r="F78" s="308"/>
      <c r="G78" s="308"/>
      <c r="H78" s="308"/>
      <c r="L78" s="33"/>
    </row>
    <row r="79" spans="2:47" ht="12" customHeight="1">
      <c r="B79" s="20"/>
      <c r="C79" s="27" t="s">
        <v>120</v>
      </c>
      <c r="L79" s="20"/>
    </row>
    <row r="80" spans="2:47" ht="16.5" customHeight="1">
      <c r="B80" s="20"/>
      <c r="E80" s="307" t="s">
        <v>121</v>
      </c>
      <c r="F80" s="277"/>
      <c r="G80" s="277"/>
      <c r="H80" s="277"/>
      <c r="L80" s="20"/>
    </row>
    <row r="81" spans="2:65" ht="12" customHeight="1">
      <c r="B81" s="20"/>
      <c r="C81" s="27" t="s">
        <v>122</v>
      </c>
      <c r="L81" s="20"/>
    </row>
    <row r="82" spans="2:65" s="1" customFormat="1" ht="16.5" customHeight="1">
      <c r="B82" s="33"/>
      <c r="E82" s="305" t="s">
        <v>928</v>
      </c>
      <c r="F82" s="309"/>
      <c r="G82" s="309"/>
      <c r="H82" s="309"/>
      <c r="L82" s="33"/>
    </row>
    <row r="83" spans="2:65" s="1" customFormat="1" ht="12" customHeight="1">
      <c r="B83" s="33"/>
      <c r="C83" s="27" t="s">
        <v>901</v>
      </c>
      <c r="L83" s="33"/>
    </row>
    <row r="84" spans="2:65" s="1" customFormat="1" ht="16.5" customHeight="1">
      <c r="B84" s="33"/>
      <c r="E84" s="270" t="str">
        <f>E13</f>
        <v>VRN.1 - Vedlejší rozpočtové náklady</v>
      </c>
      <c r="F84" s="309"/>
      <c r="G84" s="309"/>
      <c r="H84" s="309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7" t="s">
        <v>24</v>
      </c>
      <c r="F86" s="25" t="str">
        <f>F16</f>
        <v>Krakořice</v>
      </c>
      <c r="I86" s="27" t="s">
        <v>26</v>
      </c>
      <c r="J86" s="50" t="str">
        <f>IF(J16="","",J16)</f>
        <v>16. 10. 2023</v>
      </c>
      <c r="L86" s="33"/>
    </row>
    <row r="87" spans="2:65" s="1" customFormat="1" ht="6.95" customHeight="1">
      <c r="B87" s="33"/>
      <c r="L87" s="33"/>
    </row>
    <row r="88" spans="2:65" s="1" customFormat="1" ht="40.15" customHeight="1">
      <c r="B88" s="33"/>
      <c r="C88" s="27" t="s">
        <v>32</v>
      </c>
      <c r="F88" s="25" t="str">
        <f>E19</f>
        <v>Město Šternberk,Horní náměstí 16,Šternberk</v>
      </c>
      <c r="I88" s="27" t="s">
        <v>40</v>
      </c>
      <c r="J88" s="31" t="str">
        <f>E25</f>
        <v>Printes-Atelier,s.r.o., Mostní 1876/11a, Přerov</v>
      </c>
      <c r="L88" s="33"/>
    </row>
    <row r="89" spans="2:65" s="1" customFormat="1" ht="15.2" customHeight="1">
      <c r="B89" s="33"/>
      <c r="C89" s="27" t="s">
        <v>37</v>
      </c>
      <c r="F89" s="25" t="str">
        <f>IF(E22="","",E22)</f>
        <v>Vyplň údaj</v>
      </c>
      <c r="I89" s="27" t="s">
        <v>42</v>
      </c>
      <c r="J89" s="31" t="str">
        <f>E28</f>
        <v>Kucek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149</v>
      </c>
      <c r="D91" s="114" t="s">
        <v>65</v>
      </c>
      <c r="E91" s="114" t="s">
        <v>61</v>
      </c>
      <c r="F91" s="114" t="s">
        <v>62</v>
      </c>
      <c r="G91" s="114" t="s">
        <v>150</v>
      </c>
      <c r="H91" s="114" t="s">
        <v>151</v>
      </c>
      <c r="I91" s="114" t="s">
        <v>152</v>
      </c>
      <c r="J91" s="114" t="s">
        <v>129</v>
      </c>
      <c r="K91" s="115" t="s">
        <v>153</v>
      </c>
      <c r="L91" s="112"/>
      <c r="M91" s="57" t="s">
        <v>34</v>
      </c>
      <c r="N91" s="58" t="s">
        <v>50</v>
      </c>
      <c r="O91" s="58" t="s">
        <v>154</v>
      </c>
      <c r="P91" s="58" t="s">
        <v>155</v>
      </c>
      <c r="Q91" s="58" t="s">
        <v>156</v>
      </c>
      <c r="R91" s="58" t="s">
        <v>157</v>
      </c>
      <c r="S91" s="58" t="s">
        <v>158</v>
      </c>
      <c r="T91" s="59" t="s">
        <v>159</v>
      </c>
    </row>
    <row r="92" spans="2:65" s="1" customFormat="1" ht="22.9" customHeight="1">
      <c r="B92" s="33"/>
      <c r="C92" s="62" t="s">
        <v>160</v>
      </c>
      <c r="J92" s="116">
        <f>BK92</f>
        <v>0</v>
      </c>
      <c r="L92" s="33"/>
      <c r="M92" s="60"/>
      <c r="N92" s="51"/>
      <c r="O92" s="51"/>
      <c r="P92" s="117">
        <f>P93</f>
        <v>0</v>
      </c>
      <c r="Q92" s="51"/>
      <c r="R92" s="117">
        <f>R93</f>
        <v>0</v>
      </c>
      <c r="S92" s="51"/>
      <c r="T92" s="118">
        <f>T93</f>
        <v>0</v>
      </c>
      <c r="AT92" s="17" t="s">
        <v>79</v>
      </c>
      <c r="AU92" s="17" t="s">
        <v>130</v>
      </c>
      <c r="BK92" s="119">
        <f>BK93</f>
        <v>0</v>
      </c>
    </row>
    <row r="93" spans="2:65" s="11" customFormat="1" ht="25.9" customHeight="1">
      <c r="B93" s="120"/>
      <c r="D93" s="121" t="s">
        <v>79</v>
      </c>
      <c r="E93" s="122" t="s">
        <v>101</v>
      </c>
      <c r="F93" s="122" t="s">
        <v>915</v>
      </c>
      <c r="I93" s="123"/>
      <c r="J93" s="124">
        <f>BK93</f>
        <v>0</v>
      </c>
      <c r="L93" s="120"/>
      <c r="M93" s="125"/>
      <c r="P93" s="126">
        <f>SUM(P94:P108)</f>
        <v>0</v>
      </c>
      <c r="R93" s="126">
        <f>SUM(R94:R108)</f>
        <v>0</v>
      </c>
      <c r="T93" s="127">
        <f>SUM(T94:T108)</f>
        <v>0</v>
      </c>
      <c r="AR93" s="121" t="s">
        <v>224</v>
      </c>
      <c r="AT93" s="128" t="s">
        <v>79</v>
      </c>
      <c r="AU93" s="128" t="s">
        <v>80</v>
      </c>
      <c r="AY93" s="121" t="s">
        <v>163</v>
      </c>
      <c r="BK93" s="129">
        <f>SUM(BK94:BK108)</f>
        <v>0</v>
      </c>
    </row>
    <row r="94" spans="2:65" s="1" customFormat="1" ht="44.25" customHeight="1">
      <c r="B94" s="33"/>
      <c r="C94" s="132" t="s">
        <v>23</v>
      </c>
      <c r="D94" s="132" t="s">
        <v>165</v>
      </c>
      <c r="E94" s="133" t="s">
        <v>1286</v>
      </c>
      <c r="F94" s="134" t="s">
        <v>1287</v>
      </c>
      <c r="G94" s="135" t="s">
        <v>907</v>
      </c>
      <c r="H94" s="136">
        <v>1</v>
      </c>
      <c r="I94" s="137"/>
      <c r="J94" s="138">
        <f>ROUND(I94*H94,2)</f>
        <v>0</v>
      </c>
      <c r="K94" s="134" t="s">
        <v>34</v>
      </c>
      <c r="L94" s="33"/>
      <c r="M94" s="139" t="s">
        <v>34</v>
      </c>
      <c r="N94" s="140" t="s">
        <v>51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908</v>
      </c>
      <c r="AT94" s="143" t="s">
        <v>165</v>
      </c>
      <c r="AU94" s="143" t="s">
        <v>23</v>
      </c>
      <c r="AY94" s="17" t="s">
        <v>163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23</v>
      </c>
      <c r="BK94" s="144">
        <f>ROUND(I94*H94,2)</f>
        <v>0</v>
      </c>
      <c r="BL94" s="17" t="s">
        <v>908</v>
      </c>
      <c r="BM94" s="143" t="s">
        <v>1288</v>
      </c>
    </row>
    <row r="95" spans="2:65" s="13" customFormat="1" ht="11.25">
      <c r="B95" s="156"/>
      <c r="D95" s="150" t="s">
        <v>173</v>
      </c>
      <c r="E95" s="157" t="s">
        <v>34</v>
      </c>
      <c r="F95" s="158" t="s">
        <v>23</v>
      </c>
      <c r="H95" s="159">
        <v>1</v>
      </c>
      <c r="I95" s="160"/>
      <c r="L95" s="156"/>
      <c r="M95" s="161"/>
      <c r="T95" s="162"/>
      <c r="AT95" s="157" t="s">
        <v>173</v>
      </c>
      <c r="AU95" s="157" t="s">
        <v>23</v>
      </c>
      <c r="AV95" s="13" t="s">
        <v>88</v>
      </c>
      <c r="AW95" s="13" t="s">
        <v>39</v>
      </c>
      <c r="AX95" s="13" t="s">
        <v>80</v>
      </c>
      <c r="AY95" s="157" t="s">
        <v>163</v>
      </c>
    </row>
    <row r="96" spans="2:65" s="14" customFormat="1" ht="11.25">
      <c r="B96" s="163"/>
      <c r="D96" s="150" t="s">
        <v>173</v>
      </c>
      <c r="E96" s="164" t="s">
        <v>34</v>
      </c>
      <c r="F96" s="165" t="s">
        <v>182</v>
      </c>
      <c r="H96" s="166">
        <v>1</v>
      </c>
      <c r="I96" s="167"/>
      <c r="L96" s="163"/>
      <c r="M96" s="168"/>
      <c r="T96" s="169"/>
      <c r="AT96" s="164" t="s">
        <v>173</v>
      </c>
      <c r="AU96" s="164" t="s">
        <v>23</v>
      </c>
      <c r="AV96" s="14" t="s">
        <v>106</v>
      </c>
      <c r="AW96" s="14" t="s">
        <v>39</v>
      </c>
      <c r="AX96" s="14" t="s">
        <v>23</v>
      </c>
      <c r="AY96" s="164" t="s">
        <v>163</v>
      </c>
    </row>
    <row r="97" spans="2:65" s="1" customFormat="1" ht="24.2" customHeight="1">
      <c r="B97" s="33"/>
      <c r="C97" s="132" t="s">
        <v>88</v>
      </c>
      <c r="D97" s="132" t="s">
        <v>165</v>
      </c>
      <c r="E97" s="133" t="s">
        <v>1289</v>
      </c>
      <c r="F97" s="134" t="s">
        <v>1290</v>
      </c>
      <c r="G97" s="135" t="s">
        <v>907</v>
      </c>
      <c r="H97" s="136">
        <v>1</v>
      </c>
      <c r="I97" s="137"/>
      <c r="J97" s="138">
        <f>ROUND(I97*H97,2)</f>
        <v>0</v>
      </c>
      <c r="K97" s="134" t="s">
        <v>34</v>
      </c>
      <c r="L97" s="33"/>
      <c r="M97" s="139" t="s">
        <v>34</v>
      </c>
      <c r="N97" s="140" t="s">
        <v>51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908</v>
      </c>
      <c r="AT97" s="143" t="s">
        <v>165</v>
      </c>
      <c r="AU97" s="143" t="s">
        <v>23</v>
      </c>
      <c r="AY97" s="17" t="s">
        <v>163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23</v>
      </c>
      <c r="BK97" s="144">
        <f>ROUND(I97*H97,2)</f>
        <v>0</v>
      </c>
      <c r="BL97" s="17" t="s">
        <v>908</v>
      </c>
      <c r="BM97" s="143" t="s">
        <v>1291</v>
      </c>
    </row>
    <row r="98" spans="2:65" s="13" customFormat="1" ht="11.25">
      <c r="B98" s="156"/>
      <c r="D98" s="150" t="s">
        <v>173</v>
      </c>
      <c r="E98" s="157" t="s">
        <v>34</v>
      </c>
      <c r="F98" s="158" t="s">
        <v>23</v>
      </c>
      <c r="H98" s="159">
        <v>1</v>
      </c>
      <c r="I98" s="160"/>
      <c r="L98" s="156"/>
      <c r="M98" s="161"/>
      <c r="T98" s="162"/>
      <c r="AT98" s="157" t="s">
        <v>173</v>
      </c>
      <c r="AU98" s="157" t="s">
        <v>23</v>
      </c>
      <c r="AV98" s="13" t="s">
        <v>88</v>
      </c>
      <c r="AW98" s="13" t="s">
        <v>39</v>
      </c>
      <c r="AX98" s="13" t="s">
        <v>80</v>
      </c>
      <c r="AY98" s="157" t="s">
        <v>163</v>
      </c>
    </row>
    <row r="99" spans="2:65" s="14" customFormat="1" ht="11.25">
      <c r="B99" s="163"/>
      <c r="D99" s="150" t="s">
        <v>173</v>
      </c>
      <c r="E99" s="164" t="s">
        <v>34</v>
      </c>
      <c r="F99" s="165" t="s">
        <v>182</v>
      </c>
      <c r="H99" s="166">
        <v>1</v>
      </c>
      <c r="I99" s="167"/>
      <c r="L99" s="163"/>
      <c r="M99" s="168"/>
      <c r="T99" s="169"/>
      <c r="AT99" s="164" t="s">
        <v>173</v>
      </c>
      <c r="AU99" s="164" t="s">
        <v>23</v>
      </c>
      <c r="AV99" s="14" t="s">
        <v>106</v>
      </c>
      <c r="AW99" s="14" t="s">
        <v>39</v>
      </c>
      <c r="AX99" s="14" t="s">
        <v>23</v>
      </c>
      <c r="AY99" s="164" t="s">
        <v>163</v>
      </c>
    </row>
    <row r="100" spans="2:65" s="1" customFormat="1" ht="38.65" customHeight="1">
      <c r="B100" s="33"/>
      <c r="C100" s="132" t="s">
        <v>96</v>
      </c>
      <c r="D100" s="132" t="s">
        <v>165</v>
      </c>
      <c r="E100" s="133" t="s">
        <v>1292</v>
      </c>
      <c r="F100" s="134" t="s">
        <v>1293</v>
      </c>
      <c r="G100" s="135" t="s">
        <v>907</v>
      </c>
      <c r="H100" s="136">
        <v>1</v>
      </c>
      <c r="I100" s="137"/>
      <c r="J100" s="138">
        <f>ROUND(I100*H100,2)</f>
        <v>0</v>
      </c>
      <c r="K100" s="134" t="s">
        <v>34</v>
      </c>
      <c r="L100" s="33"/>
      <c r="M100" s="139" t="s">
        <v>34</v>
      </c>
      <c r="N100" s="140" t="s">
        <v>51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908</v>
      </c>
      <c r="AT100" s="143" t="s">
        <v>165</v>
      </c>
      <c r="AU100" s="143" t="s">
        <v>23</v>
      </c>
      <c r="AY100" s="17" t="s">
        <v>163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23</v>
      </c>
      <c r="BK100" s="144">
        <f>ROUND(I100*H100,2)</f>
        <v>0</v>
      </c>
      <c r="BL100" s="17" t="s">
        <v>908</v>
      </c>
      <c r="BM100" s="143" t="s">
        <v>1294</v>
      </c>
    </row>
    <row r="101" spans="2:65" s="13" customFormat="1" ht="11.25">
      <c r="B101" s="156"/>
      <c r="D101" s="150" t="s">
        <v>173</v>
      </c>
      <c r="E101" s="157" t="s">
        <v>34</v>
      </c>
      <c r="F101" s="158" t="s">
        <v>23</v>
      </c>
      <c r="H101" s="159">
        <v>1</v>
      </c>
      <c r="I101" s="160"/>
      <c r="L101" s="156"/>
      <c r="M101" s="161"/>
      <c r="T101" s="162"/>
      <c r="AT101" s="157" t="s">
        <v>173</v>
      </c>
      <c r="AU101" s="157" t="s">
        <v>23</v>
      </c>
      <c r="AV101" s="13" t="s">
        <v>88</v>
      </c>
      <c r="AW101" s="13" t="s">
        <v>39</v>
      </c>
      <c r="AX101" s="13" t="s">
        <v>80</v>
      </c>
      <c r="AY101" s="157" t="s">
        <v>163</v>
      </c>
    </row>
    <row r="102" spans="2:65" s="14" customFormat="1" ht="11.25">
      <c r="B102" s="163"/>
      <c r="D102" s="150" t="s">
        <v>173</v>
      </c>
      <c r="E102" s="164" t="s">
        <v>34</v>
      </c>
      <c r="F102" s="165" t="s">
        <v>182</v>
      </c>
      <c r="H102" s="166">
        <v>1</v>
      </c>
      <c r="I102" s="167"/>
      <c r="L102" s="163"/>
      <c r="M102" s="168"/>
      <c r="T102" s="169"/>
      <c r="AT102" s="164" t="s">
        <v>173</v>
      </c>
      <c r="AU102" s="164" t="s">
        <v>23</v>
      </c>
      <c r="AV102" s="14" t="s">
        <v>106</v>
      </c>
      <c r="AW102" s="14" t="s">
        <v>39</v>
      </c>
      <c r="AX102" s="14" t="s">
        <v>23</v>
      </c>
      <c r="AY102" s="164" t="s">
        <v>163</v>
      </c>
    </row>
    <row r="103" spans="2:65" s="1" customFormat="1" ht="24.2" customHeight="1">
      <c r="B103" s="33"/>
      <c r="C103" s="132" t="s">
        <v>106</v>
      </c>
      <c r="D103" s="132" t="s">
        <v>165</v>
      </c>
      <c r="E103" s="133" t="s">
        <v>1295</v>
      </c>
      <c r="F103" s="134" t="s">
        <v>1296</v>
      </c>
      <c r="G103" s="135" t="s">
        <v>907</v>
      </c>
      <c r="H103" s="136">
        <v>1</v>
      </c>
      <c r="I103" s="137"/>
      <c r="J103" s="138">
        <f>ROUND(I103*H103,2)</f>
        <v>0</v>
      </c>
      <c r="K103" s="134" t="s">
        <v>34</v>
      </c>
      <c r="L103" s="33"/>
      <c r="M103" s="139" t="s">
        <v>34</v>
      </c>
      <c r="N103" s="140" t="s">
        <v>51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908</v>
      </c>
      <c r="AT103" s="143" t="s">
        <v>165</v>
      </c>
      <c r="AU103" s="143" t="s">
        <v>23</v>
      </c>
      <c r="AY103" s="17" t="s">
        <v>163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7" t="s">
        <v>23</v>
      </c>
      <c r="BK103" s="144">
        <f>ROUND(I103*H103,2)</f>
        <v>0</v>
      </c>
      <c r="BL103" s="17" t="s">
        <v>908</v>
      </c>
      <c r="BM103" s="143" t="s">
        <v>1297</v>
      </c>
    </row>
    <row r="104" spans="2:65" s="13" customFormat="1" ht="11.25">
      <c r="B104" s="156"/>
      <c r="D104" s="150" t="s">
        <v>173</v>
      </c>
      <c r="E104" s="157" t="s">
        <v>34</v>
      </c>
      <c r="F104" s="158" t="s">
        <v>23</v>
      </c>
      <c r="H104" s="159">
        <v>1</v>
      </c>
      <c r="I104" s="160"/>
      <c r="L104" s="156"/>
      <c r="M104" s="161"/>
      <c r="T104" s="162"/>
      <c r="AT104" s="157" t="s">
        <v>173</v>
      </c>
      <c r="AU104" s="157" t="s">
        <v>23</v>
      </c>
      <c r="AV104" s="13" t="s">
        <v>88</v>
      </c>
      <c r="AW104" s="13" t="s">
        <v>39</v>
      </c>
      <c r="AX104" s="13" t="s">
        <v>80</v>
      </c>
      <c r="AY104" s="157" t="s">
        <v>163</v>
      </c>
    </row>
    <row r="105" spans="2:65" s="14" customFormat="1" ht="11.25">
      <c r="B105" s="163"/>
      <c r="D105" s="150" t="s">
        <v>173</v>
      </c>
      <c r="E105" s="164" t="s">
        <v>34</v>
      </c>
      <c r="F105" s="165" t="s">
        <v>182</v>
      </c>
      <c r="H105" s="166">
        <v>1</v>
      </c>
      <c r="I105" s="167"/>
      <c r="L105" s="163"/>
      <c r="M105" s="168"/>
      <c r="T105" s="169"/>
      <c r="AT105" s="164" t="s">
        <v>173</v>
      </c>
      <c r="AU105" s="164" t="s">
        <v>23</v>
      </c>
      <c r="AV105" s="14" t="s">
        <v>106</v>
      </c>
      <c r="AW105" s="14" t="s">
        <v>39</v>
      </c>
      <c r="AX105" s="14" t="s">
        <v>23</v>
      </c>
      <c r="AY105" s="164" t="s">
        <v>163</v>
      </c>
    </row>
    <row r="106" spans="2:65" s="1" customFormat="1" ht="16.5" customHeight="1">
      <c r="B106" s="33"/>
      <c r="C106" s="132" t="s">
        <v>224</v>
      </c>
      <c r="D106" s="132" t="s">
        <v>165</v>
      </c>
      <c r="E106" s="133" t="s">
        <v>1298</v>
      </c>
      <c r="F106" s="134" t="s">
        <v>1299</v>
      </c>
      <c r="G106" s="135" t="s">
        <v>907</v>
      </c>
      <c r="H106" s="136">
        <v>1</v>
      </c>
      <c r="I106" s="137"/>
      <c r="J106" s="138">
        <f>ROUND(I106*H106,2)</f>
        <v>0</v>
      </c>
      <c r="K106" s="134" t="s">
        <v>34</v>
      </c>
      <c r="L106" s="33"/>
      <c r="M106" s="139" t="s">
        <v>34</v>
      </c>
      <c r="N106" s="140" t="s">
        <v>51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908</v>
      </c>
      <c r="AT106" s="143" t="s">
        <v>165</v>
      </c>
      <c r="AU106" s="143" t="s">
        <v>23</v>
      </c>
      <c r="AY106" s="17" t="s">
        <v>163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23</v>
      </c>
      <c r="BK106" s="144">
        <f>ROUND(I106*H106,2)</f>
        <v>0</v>
      </c>
      <c r="BL106" s="17" t="s">
        <v>908</v>
      </c>
      <c r="BM106" s="143" t="s">
        <v>1300</v>
      </c>
    </row>
    <row r="107" spans="2:65" s="13" customFormat="1" ht="11.25">
      <c r="B107" s="156"/>
      <c r="D107" s="150" t="s">
        <v>173</v>
      </c>
      <c r="E107" s="157" t="s">
        <v>34</v>
      </c>
      <c r="F107" s="158" t="s">
        <v>23</v>
      </c>
      <c r="H107" s="159">
        <v>1</v>
      </c>
      <c r="I107" s="160"/>
      <c r="L107" s="156"/>
      <c r="M107" s="161"/>
      <c r="T107" s="162"/>
      <c r="AT107" s="157" t="s">
        <v>173</v>
      </c>
      <c r="AU107" s="157" t="s">
        <v>23</v>
      </c>
      <c r="AV107" s="13" t="s">
        <v>88</v>
      </c>
      <c r="AW107" s="13" t="s">
        <v>39</v>
      </c>
      <c r="AX107" s="13" t="s">
        <v>80</v>
      </c>
      <c r="AY107" s="157" t="s">
        <v>163</v>
      </c>
    </row>
    <row r="108" spans="2:65" s="14" customFormat="1" ht="11.25">
      <c r="B108" s="163"/>
      <c r="D108" s="150" t="s">
        <v>173</v>
      </c>
      <c r="E108" s="164" t="s">
        <v>34</v>
      </c>
      <c r="F108" s="165" t="s">
        <v>182</v>
      </c>
      <c r="H108" s="166">
        <v>1</v>
      </c>
      <c r="I108" s="167"/>
      <c r="L108" s="163"/>
      <c r="M108" s="183"/>
      <c r="N108" s="184"/>
      <c r="O108" s="184"/>
      <c r="P108" s="184"/>
      <c r="Q108" s="184"/>
      <c r="R108" s="184"/>
      <c r="S108" s="184"/>
      <c r="T108" s="185"/>
      <c r="AT108" s="164" t="s">
        <v>173</v>
      </c>
      <c r="AU108" s="164" t="s">
        <v>23</v>
      </c>
      <c r="AV108" s="14" t="s">
        <v>106</v>
      </c>
      <c r="AW108" s="14" t="s">
        <v>39</v>
      </c>
      <c r="AX108" s="14" t="s">
        <v>23</v>
      </c>
      <c r="AY108" s="164" t="s">
        <v>163</v>
      </c>
    </row>
    <row r="109" spans="2:65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3"/>
    </row>
  </sheetData>
  <sheetProtection algorithmName="SHA-512" hashValue="GzJLbcoXesMZDUbA5EMXcJLWCK1bQBzDT58jyeDqjMB8YphO2hm4GTzyHSmOhi8Kk+OVJv7KguixUQedQ4gPAg==" saltValue="n7fzz60GOTPmdZqlHHG6r9XpyrE8T8ZCw1L4p3hEVMOPPYIO8Io5+V5DPed3D5fYG9jBP8RMWYVAa5yCvLe5Zg==" spinCount="100000" sheet="1" objects="1" scenarios="1" formatColumns="0" formatRows="0" autoFilter="0"/>
  <autoFilter ref="C91:K108" xr:uid="{00000000-0009-0000-0000-000007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6" customWidth="1"/>
    <col min="2" max="2" width="1.6640625" style="186" customWidth="1"/>
    <col min="3" max="4" width="5" style="186" customWidth="1"/>
    <col min="5" max="5" width="11.6640625" style="186" customWidth="1"/>
    <col min="6" max="6" width="9.1640625" style="186" customWidth="1"/>
    <col min="7" max="7" width="5" style="186" customWidth="1"/>
    <col min="8" max="8" width="77.83203125" style="186" customWidth="1"/>
    <col min="9" max="10" width="20" style="186" customWidth="1"/>
    <col min="11" max="11" width="1.6640625" style="186" customWidth="1"/>
  </cols>
  <sheetData>
    <row r="1" spans="2:11" customFormat="1" ht="37.5" customHeight="1"/>
    <row r="2" spans="2:11" customFormat="1" ht="7.5" customHeight="1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pans="2:11" s="15" customFormat="1" ht="45" customHeight="1">
      <c r="B3" s="190"/>
      <c r="C3" s="312" t="s">
        <v>1301</v>
      </c>
      <c r="D3" s="312"/>
      <c r="E3" s="312"/>
      <c r="F3" s="312"/>
      <c r="G3" s="312"/>
      <c r="H3" s="312"/>
      <c r="I3" s="312"/>
      <c r="J3" s="312"/>
      <c r="K3" s="191"/>
    </row>
    <row r="4" spans="2:11" customFormat="1" ht="25.5" customHeight="1">
      <c r="B4" s="192"/>
      <c r="C4" s="317" t="s">
        <v>1302</v>
      </c>
      <c r="D4" s="317"/>
      <c r="E4" s="317"/>
      <c r="F4" s="317"/>
      <c r="G4" s="317"/>
      <c r="H4" s="317"/>
      <c r="I4" s="317"/>
      <c r="J4" s="317"/>
      <c r="K4" s="193"/>
    </row>
    <row r="5" spans="2:11" customFormat="1" ht="5.25" customHeight="1">
      <c r="B5" s="192"/>
      <c r="C5" s="194"/>
      <c r="D5" s="194"/>
      <c r="E5" s="194"/>
      <c r="F5" s="194"/>
      <c r="G5" s="194"/>
      <c r="H5" s="194"/>
      <c r="I5" s="194"/>
      <c r="J5" s="194"/>
      <c r="K5" s="193"/>
    </row>
    <row r="6" spans="2:11" customFormat="1" ht="15" customHeight="1">
      <c r="B6" s="192"/>
      <c r="C6" s="316" t="s">
        <v>1303</v>
      </c>
      <c r="D6" s="316"/>
      <c r="E6" s="316"/>
      <c r="F6" s="316"/>
      <c r="G6" s="316"/>
      <c r="H6" s="316"/>
      <c r="I6" s="316"/>
      <c r="J6" s="316"/>
      <c r="K6" s="193"/>
    </row>
    <row r="7" spans="2:11" customFormat="1" ht="15" customHeight="1">
      <c r="B7" s="196"/>
      <c r="C7" s="316" t="s">
        <v>1304</v>
      </c>
      <c r="D7" s="316"/>
      <c r="E7" s="316"/>
      <c r="F7" s="316"/>
      <c r="G7" s="316"/>
      <c r="H7" s="316"/>
      <c r="I7" s="316"/>
      <c r="J7" s="316"/>
      <c r="K7" s="193"/>
    </row>
    <row r="8" spans="2:11" customFormat="1" ht="12.75" customHeight="1">
      <c r="B8" s="196"/>
      <c r="C8" s="195"/>
      <c r="D8" s="195"/>
      <c r="E8" s="195"/>
      <c r="F8" s="195"/>
      <c r="G8" s="195"/>
      <c r="H8" s="195"/>
      <c r="I8" s="195"/>
      <c r="J8" s="195"/>
      <c r="K8" s="193"/>
    </row>
    <row r="9" spans="2:11" customFormat="1" ht="15" customHeight="1">
      <c r="B9" s="196"/>
      <c r="C9" s="316" t="s">
        <v>1305</v>
      </c>
      <c r="D9" s="316"/>
      <c r="E9" s="316"/>
      <c r="F9" s="316"/>
      <c r="G9" s="316"/>
      <c r="H9" s="316"/>
      <c r="I9" s="316"/>
      <c r="J9" s="316"/>
      <c r="K9" s="193"/>
    </row>
    <row r="10" spans="2:11" customFormat="1" ht="15" customHeight="1">
      <c r="B10" s="196"/>
      <c r="C10" s="195"/>
      <c r="D10" s="316" t="s">
        <v>1306</v>
      </c>
      <c r="E10" s="316"/>
      <c r="F10" s="316"/>
      <c r="G10" s="316"/>
      <c r="H10" s="316"/>
      <c r="I10" s="316"/>
      <c r="J10" s="316"/>
      <c r="K10" s="193"/>
    </row>
    <row r="11" spans="2:11" customFormat="1" ht="15" customHeight="1">
      <c r="B11" s="196"/>
      <c r="C11" s="197"/>
      <c r="D11" s="316" t="s">
        <v>1307</v>
      </c>
      <c r="E11" s="316"/>
      <c r="F11" s="316"/>
      <c r="G11" s="316"/>
      <c r="H11" s="316"/>
      <c r="I11" s="316"/>
      <c r="J11" s="316"/>
      <c r="K11" s="193"/>
    </row>
    <row r="12" spans="2:11" customFormat="1" ht="15" customHeight="1">
      <c r="B12" s="196"/>
      <c r="C12" s="197"/>
      <c r="D12" s="195"/>
      <c r="E12" s="195"/>
      <c r="F12" s="195"/>
      <c r="G12" s="195"/>
      <c r="H12" s="195"/>
      <c r="I12" s="195"/>
      <c r="J12" s="195"/>
      <c r="K12" s="193"/>
    </row>
    <row r="13" spans="2:11" customFormat="1" ht="15" customHeight="1">
      <c r="B13" s="196"/>
      <c r="C13" s="197"/>
      <c r="D13" s="198" t="s">
        <v>1308</v>
      </c>
      <c r="E13" s="195"/>
      <c r="F13" s="195"/>
      <c r="G13" s="195"/>
      <c r="H13" s="195"/>
      <c r="I13" s="195"/>
      <c r="J13" s="195"/>
      <c r="K13" s="193"/>
    </row>
    <row r="14" spans="2:11" customFormat="1" ht="12.75" customHeight="1">
      <c r="B14" s="196"/>
      <c r="C14" s="197"/>
      <c r="D14" s="197"/>
      <c r="E14" s="197"/>
      <c r="F14" s="197"/>
      <c r="G14" s="197"/>
      <c r="H14" s="197"/>
      <c r="I14" s="197"/>
      <c r="J14" s="197"/>
      <c r="K14" s="193"/>
    </row>
    <row r="15" spans="2:11" customFormat="1" ht="15" customHeight="1">
      <c r="B15" s="196"/>
      <c r="C15" s="197"/>
      <c r="D15" s="316" t="s">
        <v>1309</v>
      </c>
      <c r="E15" s="316"/>
      <c r="F15" s="316"/>
      <c r="G15" s="316"/>
      <c r="H15" s="316"/>
      <c r="I15" s="316"/>
      <c r="J15" s="316"/>
      <c r="K15" s="193"/>
    </row>
    <row r="16" spans="2:11" customFormat="1" ht="15" customHeight="1">
      <c r="B16" s="196"/>
      <c r="C16" s="197"/>
      <c r="D16" s="316" t="s">
        <v>1310</v>
      </c>
      <c r="E16" s="316"/>
      <c r="F16" s="316"/>
      <c r="G16" s="316"/>
      <c r="H16" s="316"/>
      <c r="I16" s="316"/>
      <c r="J16" s="316"/>
      <c r="K16" s="193"/>
    </row>
    <row r="17" spans="2:11" customFormat="1" ht="15" customHeight="1">
      <c r="B17" s="196"/>
      <c r="C17" s="197"/>
      <c r="D17" s="316" t="s">
        <v>1311</v>
      </c>
      <c r="E17" s="316"/>
      <c r="F17" s="316"/>
      <c r="G17" s="316"/>
      <c r="H17" s="316"/>
      <c r="I17" s="316"/>
      <c r="J17" s="316"/>
      <c r="K17" s="193"/>
    </row>
    <row r="18" spans="2:11" customFormat="1" ht="15" customHeight="1">
      <c r="B18" s="196"/>
      <c r="C18" s="197"/>
      <c r="D18" s="197"/>
      <c r="E18" s="199" t="s">
        <v>86</v>
      </c>
      <c r="F18" s="316" t="s">
        <v>1312</v>
      </c>
      <c r="G18" s="316"/>
      <c r="H18" s="316"/>
      <c r="I18" s="316"/>
      <c r="J18" s="316"/>
      <c r="K18" s="193"/>
    </row>
    <row r="19" spans="2:11" customFormat="1" ht="15" customHeight="1">
      <c r="B19" s="196"/>
      <c r="C19" s="197"/>
      <c r="D19" s="197"/>
      <c r="E19" s="199" t="s">
        <v>1313</v>
      </c>
      <c r="F19" s="316" t="s">
        <v>1314</v>
      </c>
      <c r="G19" s="316"/>
      <c r="H19" s="316"/>
      <c r="I19" s="316"/>
      <c r="J19" s="316"/>
      <c r="K19" s="193"/>
    </row>
    <row r="20" spans="2:11" customFormat="1" ht="15" customHeight="1">
      <c r="B20" s="196"/>
      <c r="C20" s="197"/>
      <c r="D20" s="197"/>
      <c r="E20" s="199" t="s">
        <v>1315</v>
      </c>
      <c r="F20" s="316" t="s">
        <v>1316</v>
      </c>
      <c r="G20" s="316"/>
      <c r="H20" s="316"/>
      <c r="I20" s="316"/>
      <c r="J20" s="316"/>
      <c r="K20" s="193"/>
    </row>
    <row r="21" spans="2:11" customFormat="1" ht="15" customHeight="1">
      <c r="B21" s="196"/>
      <c r="C21" s="197"/>
      <c r="D21" s="197"/>
      <c r="E21" s="199" t="s">
        <v>1317</v>
      </c>
      <c r="F21" s="316" t="s">
        <v>1318</v>
      </c>
      <c r="G21" s="316"/>
      <c r="H21" s="316"/>
      <c r="I21" s="316"/>
      <c r="J21" s="316"/>
      <c r="K21" s="193"/>
    </row>
    <row r="22" spans="2:11" customFormat="1" ht="15" customHeight="1">
      <c r="B22" s="196"/>
      <c r="C22" s="197"/>
      <c r="D22" s="197"/>
      <c r="E22" s="199" t="s">
        <v>904</v>
      </c>
      <c r="F22" s="316" t="s">
        <v>1319</v>
      </c>
      <c r="G22" s="316"/>
      <c r="H22" s="316"/>
      <c r="I22" s="316"/>
      <c r="J22" s="316"/>
      <c r="K22" s="193"/>
    </row>
    <row r="23" spans="2:11" customFormat="1" ht="15" customHeight="1">
      <c r="B23" s="196"/>
      <c r="C23" s="197"/>
      <c r="D23" s="197"/>
      <c r="E23" s="199" t="s">
        <v>91</v>
      </c>
      <c r="F23" s="316" t="s">
        <v>1320</v>
      </c>
      <c r="G23" s="316"/>
      <c r="H23" s="316"/>
      <c r="I23" s="316"/>
      <c r="J23" s="316"/>
      <c r="K23" s="193"/>
    </row>
    <row r="24" spans="2:11" customFormat="1" ht="12.75" customHeight="1">
      <c r="B24" s="196"/>
      <c r="C24" s="197"/>
      <c r="D24" s="197"/>
      <c r="E24" s="197"/>
      <c r="F24" s="197"/>
      <c r="G24" s="197"/>
      <c r="H24" s="197"/>
      <c r="I24" s="197"/>
      <c r="J24" s="197"/>
      <c r="K24" s="193"/>
    </row>
    <row r="25" spans="2:11" customFormat="1" ht="15" customHeight="1">
      <c r="B25" s="196"/>
      <c r="C25" s="316" t="s">
        <v>1321</v>
      </c>
      <c r="D25" s="316"/>
      <c r="E25" s="316"/>
      <c r="F25" s="316"/>
      <c r="G25" s="316"/>
      <c r="H25" s="316"/>
      <c r="I25" s="316"/>
      <c r="J25" s="316"/>
      <c r="K25" s="193"/>
    </row>
    <row r="26" spans="2:11" customFormat="1" ht="15" customHeight="1">
      <c r="B26" s="196"/>
      <c r="C26" s="316" t="s">
        <v>1322</v>
      </c>
      <c r="D26" s="316"/>
      <c r="E26" s="316"/>
      <c r="F26" s="316"/>
      <c r="G26" s="316"/>
      <c r="H26" s="316"/>
      <c r="I26" s="316"/>
      <c r="J26" s="316"/>
      <c r="K26" s="193"/>
    </row>
    <row r="27" spans="2:11" customFormat="1" ht="15" customHeight="1">
      <c r="B27" s="196"/>
      <c r="C27" s="195"/>
      <c r="D27" s="316" t="s">
        <v>1323</v>
      </c>
      <c r="E27" s="316"/>
      <c r="F27" s="316"/>
      <c r="G27" s="316"/>
      <c r="H27" s="316"/>
      <c r="I27" s="316"/>
      <c r="J27" s="316"/>
      <c r="K27" s="193"/>
    </row>
    <row r="28" spans="2:11" customFormat="1" ht="15" customHeight="1">
      <c r="B28" s="196"/>
      <c r="C28" s="197"/>
      <c r="D28" s="316" t="s">
        <v>1324</v>
      </c>
      <c r="E28" s="316"/>
      <c r="F28" s="316"/>
      <c r="G28" s="316"/>
      <c r="H28" s="316"/>
      <c r="I28" s="316"/>
      <c r="J28" s="316"/>
      <c r="K28" s="193"/>
    </row>
    <row r="29" spans="2:11" customFormat="1" ht="12.75" customHeight="1">
      <c r="B29" s="196"/>
      <c r="C29" s="197"/>
      <c r="D29" s="197"/>
      <c r="E29" s="197"/>
      <c r="F29" s="197"/>
      <c r="G29" s="197"/>
      <c r="H29" s="197"/>
      <c r="I29" s="197"/>
      <c r="J29" s="197"/>
      <c r="K29" s="193"/>
    </row>
    <row r="30" spans="2:11" customFormat="1" ht="15" customHeight="1">
      <c r="B30" s="196"/>
      <c r="C30" s="197"/>
      <c r="D30" s="316" t="s">
        <v>1325</v>
      </c>
      <c r="E30" s="316"/>
      <c r="F30" s="316"/>
      <c r="G30" s="316"/>
      <c r="H30" s="316"/>
      <c r="I30" s="316"/>
      <c r="J30" s="316"/>
      <c r="K30" s="193"/>
    </row>
    <row r="31" spans="2:11" customFormat="1" ht="15" customHeight="1">
      <c r="B31" s="196"/>
      <c r="C31" s="197"/>
      <c r="D31" s="316" t="s">
        <v>1326</v>
      </c>
      <c r="E31" s="316"/>
      <c r="F31" s="316"/>
      <c r="G31" s="316"/>
      <c r="H31" s="316"/>
      <c r="I31" s="316"/>
      <c r="J31" s="316"/>
      <c r="K31" s="193"/>
    </row>
    <row r="32" spans="2:11" customFormat="1" ht="12.75" customHeight="1">
      <c r="B32" s="196"/>
      <c r="C32" s="197"/>
      <c r="D32" s="197"/>
      <c r="E32" s="197"/>
      <c r="F32" s="197"/>
      <c r="G32" s="197"/>
      <c r="H32" s="197"/>
      <c r="I32" s="197"/>
      <c r="J32" s="197"/>
      <c r="K32" s="193"/>
    </row>
    <row r="33" spans="2:11" customFormat="1" ht="15" customHeight="1">
      <c r="B33" s="196"/>
      <c r="C33" s="197"/>
      <c r="D33" s="316" t="s">
        <v>1327</v>
      </c>
      <c r="E33" s="316"/>
      <c r="F33" s="316"/>
      <c r="G33" s="316"/>
      <c r="H33" s="316"/>
      <c r="I33" s="316"/>
      <c r="J33" s="316"/>
      <c r="K33" s="193"/>
    </row>
    <row r="34" spans="2:11" customFormat="1" ht="15" customHeight="1">
      <c r="B34" s="196"/>
      <c r="C34" s="197"/>
      <c r="D34" s="316" t="s">
        <v>1328</v>
      </c>
      <c r="E34" s="316"/>
      <c r="F34" s="316"/>
      <c r="G34" s="316"/>
      <c r="H34" s="316"/>
      <c r="I34" s="316"/>
      <c r="J34" s="316"/>
      <c r="K34" s="193"/>
    </row>
    <row r="35" spans="2:11" customFormat="1" ht="15" customHeight="1">
      <c r="B35" s="196"/>
      <c r="C35" s="197"/>
      <c r="D35" s="316" t="s">
        <v>1329</v>
      </c>
      <c r="E35" s="316"/>
      <c r="F35" s="316"/>
      <c r="G35" s="316"/>
      <c r="H35" s="316"/>
      <c r="I35" s="316"/>
      <c r="J35" s="316"/>
      <c r="K35" s="193"/>
    </row>
    <row r="36" spans="2:11" customFormat="1" ht="15" customHeight="1">
      <c r="B36" s="196"/>
      <c r="C36" s="197"/>
      <c r="D36" s="195"/>
      <c r="E36" s="198" t="s">
        <v>149</v>
      </c>
      <c r="F36" s="195"/>
      <c r="G36" s="316" t="s">
        <v>1330</v>
      </c>
      <c r="H36" s="316"/>
      <c r="I36" s="316"/>
      <c r="J36" s="316"/>
      <c r="K36" s="193"/>
    </row>
    <row r="37" spans="2:11" customFormat="1" ht="30.75" customHeight="1">
      <c r="B37" s="196"/>
      <c r="C37" s="197"/>
      <c r="D37" s="195"/>
      <c r="E37" s="198" t="s">
        <v>1331</v>
      </c>
      <c r="F37" s="195"/>
      <c r="G37" s="316" t="s">
        <v>1332</v>
      </c>
      <c r="H37" s="316"/>
      <c r="I37" s="316"/>
      <c r="J37" s="316"/>
      <c r="K37" s="193"/>
    </row>
    <row r="38" spans="2:11" customFormat="1" ht="15" customHeight="1">
      <c r="B38" s="196"/>
      <c r="C38" s="197"/>
      <c r="D38" s="195"/>
      <c r="E38" s="198" t="s">
        <v>61</v>
      </c>
      <c r="F38" s="195"/>
      <c r="G38" s="316" t="s">
        <v>1333</v>
      </c>
      <c r="H38" s="316"/>
      <c r="I38" s="316"/>
      <c r="J38" s="316"/>
      <c r="K38" s="193"/>
    </row>
    <row r="39" spans="2:11" customFormat="1" ht="15" customHeight="1">
      <c r="B39" s="196"/>
      <c r="C39" s="197"/>
      <c r="D39" s="195"/>
      <c r="E39" s="198" t="s">
        <v>62</v>
      </c>
      <c r="F39" s="195"/>
      <c r="G39" s="316" t="s">
        <v>1334</v>
      </c>
      <c r="H39" s="316"/>
      <c r="I39" s="316"/>
      <c r="J39" s="316"/>
      <c r="K39" s="193"/>
    </row>
    <row r="40" spans="2:11" customFormat="1" ht="15" customHeight="1">
      <c r="B40" s="196"/>
      <c r="C40" s="197"/>
      <c r="D40" s="195"/>
      <c r="E40" s="198" t="s">
        <v>150</v>
      </c>
      <c r="F40" s="195"/>
      <c r="G40" s="316" t="s">
        <v>1335</v>
      </c>
      <c r="H40" s="316"/>
      <c r="I40" s="316"/>
      <c r="J40" s="316"/>
      <c r="K40" s="193"/>
    </row>
    <row r="41" spans="2:11" customFormat="1" ht="15" customHeight="1">
      <c r="B41" s="196"/>
      <c r="C41" s="197"/>
      <c r="D41" s="195"/>
      <c r="E41" s="198" t="s">
        <v>151</v>
      </c>
      <c r="F41" s="195"/>
      <c r="G41" s="316" t="s">
        <v>1336</v>
      </c>
      <c r="H41" s="316"/>
      <c r="I41" s="316"/>
      <c r="J41" s="316"/>
      <c r="K41" s="193"/>
    </row>
    <row r="42" spans="2:11" customFormat="1" ht="15" customHeight="1">
      <c r="B42" s="196"/>
      <c r="C42" s="197"/>
      <c r="D42" s="195"/>
      <c r="E42" s="198" t="s">
        <v>1337</v>
      </c>
      <c r="F42" s="195"/>
      <c r="G42" s="316" t="s">
        <v>1338</v>
      </c>
      <c r="H42" s="316"/>
      <c r="I42" s="316"/>
      <c r="J42" s="316"/>
      <c r="K42" s="193"/>
    </row>
    <row r="43" spans="2:11" customFormat="1" ht="15" customHeight="1">
      <c r="B43" s="196"/>
      <c r="C43" s="197"/>
      <c r="D43" s="195"/>
      <c r="E43" s="198"/>
      <c r="F43" s="195"/>
      <c r="G43" s="316" t="s">
        <v>1339</v>
      </c>
      <c r="H43" s="316"/>
      <c r="I43" s="316"/>
      <c r="J43" s="316"/>
      <c r="K43" s="193"/>
    </row>
    <row r="44" spans="2:11" customFormat="1" ht="15" customHeight="1">
      <c r="B44" s="196"/>
      <c r="C44" s="197"/>
      <c r="D44" s="195"/>
      <c r="E44" s="198" t="s">
        <v>1340</v>
      </c>
      <c r="F44" s="195"/>
      <c r="G44" s="316" t="s">
        <v>1341</v>
      </c>
      <c r="H44" s="316"/>
      <c r="I44" s="316"/>
      <c r="J44" s="316"/>
      <c r="K44" s="193"/>
    </row>
    <row r="45" spans="2:11" customFormat="1" ht="15" customHeight="1">
      <c r="B45" s="196"/>
      <c r="C45" s="197"/>
      <c r="D45" s="195"/>
      <c r="E45" s="198" t="s">
        <v>153</v>
      </c>
      <c r="F45" s="195"/>
      <c r="G45" s="316" t="s">
        <v>1342</v>
      </c>
      <c r="H45" s="316"/>
      <c r="I45" s="316"/>
      <c r="J45" s="316"/>
      <c r="K45" s="193"/>
    </row>
    <row r="46" spans="2:11" customFormat="1" ht="12.75" customHeight="1">
      <c r="B46" s="196"/>
      <c r="C46" s="197"/>
      <c r="D46" s="195"/>
      <c r="E46" s="195"/>
      <c r="F46" s="195"/>
      <c r="G46" s="195"/>
      <c r="H46" s="195"/>
      <c r="I46" s="195"/>
      <c r="J46" s="195"/>
      <c r="K46" s="193"/>
    </row>
    <row r="47" spans="2:11" customFormat="1" ht="15" customHeight="1">
      <c r="B47" s="196"/>
      <c r="C47" s="197"/>
      <c r="D47" s="316" t="s">
        <v>1343</v>
      </c>
      <c r="E47" s="316"/>
      <c r="F47" s="316"/>
      <c r="G47" s="316"/>
      <c r="H47" s="316"/>
      <c r="I47" s="316"/>
      <c r="J47" s="316"/>
      <c r="K47" s="193"/>
    </row>
    <row r="48" spans="2:11" customFormat="1" ht="15" customHeight="1">
      <c r="B48" s="196"/>
      <c r="C48" s="197"/>
      <c r="D48" s="197"/>
      <c r="E48" s="316" t="s">
        <v>1344</v>
      </c>
      <c r="F48" s="316"/>
      <c r="G48" s="316"/>
      <c r="H48" s="316"/>
      <c r="I48" s="316"/>
      <c r="J48" s="316"/>
      <c r="K48" s="193"/>
    </row>
    <row r="49" spans="2:11" customFormat="1" ht="15" customHeight="1">
      <c r="B49" s="196"/>
      <c r="C49" s="197"/>
      <c r="D49" s="197"/>
      <c r="E49" s="316" t="s">
        <v>1345</v>
      </c>
      <c r="F49" s="316"/>
      <c r="G49" s="316"/>
      <c r="H49" s="316"/>
      <c r="I49" s="316"/>
      <c r="J49" s="316"/>
      <c r="K49" s="193"/>
    </row>
    <row r="50" spans="2:11" customFormat="1" ht="15" customHeight="1">
      <c r="B50" s="196"/>
      <c r="C50" s="197"/>
      <c r="D50" s="197"/>
      <c r="E50" s="316" t="s">
        <v>1346</v>
      </c>
      <c r="F50" s="316"/>
      <c r="G50" s="316"/>
      <c r="H50" s="316"/>
      <c r="I50" s="316"/>
      <c r="J50" s="316"/>
      <c r="K50" s="193"/>
    </row>
    <row r="51" spans="2:11" customFormat="1" ht="15" customHeight="1">
      <c r="B51" s="196"/>
      <c r="C51" s="197"/>
      <c r="D51" s="316" t="s">
        <v>1347</v>
      </c>
      <c r="E51" s="316"/>
      <c r="F51" s="316"/>
      <c r="G51" s="316"/>
      <c r="H51" s="316"/>
      <c r="I51" s="316"/>
      <c r="J51" s="316"/>
      <c r="K51" s="193"/>
    </row>
    <row r="52" spans="2:11" customFormat="1" ht="25.5" customHeight="1">
      <c r="B52" s="192"/>
      <c r="C52" s="317" t="s">
        <v>1348</v>
      </c>
      <c r="D52" s="317"/>
      <c r="E52" s="317"/>
      <c r="F52" s="317"/>
      <c r="G52" s="317"/>
      <c r="H52" s="317"/>
      <c r="I52" s="317"/>
      <c r="J52" s="317"/>
      <c r="K52" s="193"/>
    </row>
    <row r="53" spans="2:11" customFormat="1" ht="5.25" customHeight="1">
      <c r="B53" s="192"/>
      <c r="C53" s="194"/>
      <c r="D53" s="194"/>
      <c r="E53" s="194"/>
      <c r="F53" s="194"/>
      <c r="G53" s="194"/>
      <c r="H53" s="194"/>
      <c r="I53" s="194"/>
      <c r="J53" s="194"/>
      <c r="K53" s="193"/>
    </row>
    <row r="54" spans="2:11" customFormat="1" ht="15" customHeight="1">
      <c r="B54" s="192"/>
      <c r="C54" s="316" t="s">
        <v>1349</v>
      </c>
      <c r="D54" s="316"/>
      <c r="E54" s="316"/>
      <c r="F54" s="316"/>
      <c r="G54" s="316"/>
      <c r="H54" s="316"/>
      <c r="I54" s="316"/>
      <c r="J54" s="316"/>
      <c r="K54" s="193"/>
    </row>
    <row r="55" spans="2:11" customFormat="1" ht="15" customHeight="1">
      <c r="B55" s="192"/>
      <c r="C55" s="316" t="s">
        <v>1350</v>
      </c>
      <c r="D55" s="316"/>
      <c r="E55" s="316"/>
      <c r="F55" s="316"/>
      <c r="G55" s="316"/>
      <c r="H55" s="316"/>
      <c r="I55" s="316"/>
      <c r="J55" s="316"/>
      <c r="K55" s="193"/>
    </row>
    <row r="56" spans="2:11" customFormat="1" ht="12.75" customHeight="1">
      <c r="B56" s="192"/>
      <c r="C56" s="195"/>
      <c r="D56" s="195"/>
      <c r="E56" s="195"/>
      <c r="F56" s="195"/>
      <c r="G56" s="195"/>
      <c r="H56" s="195"/>
      <c r="I56" s="195"/>
      <c r="J56" s="195"/>
      <c r="K56" s="193"/>
    </row>
    <row r="57" spans="2:11" customFormat="1" ht="15" customHeight="1">
      <c r="B57" s="192"/>
      <c r="C57" s="316" t="s">
        <v>1351</v>
      </c>
      <c r="D57" s="316"/>
      <c r="E57" s="316"/>
      <c r="F57" s="316"/>
      <c r="G57" s="316"/>
      <c r="H57" s="316"/>
      <c r="I57" s="316"/>
      <c r="J57" s="316"/>
      <c r="K57" s="193"/>
    </row>
    <row r="58" spans="2:11" customFormat="1" ht="15" customHeight="1">
      <c r="B58" s="192"/>
      <c r="C58" s="197"/>
      <c r="D58" s="316" t="s">
        <v>1352</v>
      </c>
      <c r="E58" s="316"/>
      <c r="F58" s="316"/>
      <c r="G58" s="316"/>
      <c r="H58" s="316"/>
      <c r="I58" s="316"/>
      <c r="J58" s="316"/>
      <c r="K58" s="193"/>
    </row>
    <row r="59" spans="2:11" customFormat="1" ht="15" customHeight="1">
      <c r="B59" s="192"/>
      <c r="C59" s="197"/>
      <c r="D59" s="316" t="s">
        <v>1353</v>
      </c>
      <c r="E59" s="316"/>
      <c r="F59" s="316"/>
      <c r="G59" s="316"/>
      <c r="H59" s="316"/>
      <c r="I59" s="316"/>
      <c r="J59" s="316"/>
      <c r="K59" s="193"/>
    </row>
    <row r="60" spans="2:11" customFormat="1" ht="15" customHeight="1">
      <c r="B60" s="192"/>
      <c r="C60" s="197"/>
      <c r="D60" s="316" t="s">
        <v>1354</v>
      </c>
      <c r="E60" s="316"/>
      <c r="F60" s="316"/>
      <c r="G60" s="316"/>
      <c r="H60" s="316"/>
      <c r="I60" s="316"/>
      <c r="J60" s="316"/>
      <c r="K60" s="193"/>
    </row>
    <row r="61" spans="2:11" customFormat="1" ht="15" customHeight="1">
      <c r="B61" s="192"/>
      <c r="C61" s="197"/>
      <c r="D61" s="316" t="s">
        <v>1355</v>
      </c>
      <c r="E61" s="316"/>
      <c r="F61" s="316"/>
      <c r="G61" s="316"/>
      <c r="H61" s="316"/>
      <c r="I61" s="316"/>
      <c r="J61" s="316"/>
      <c r="K61" s="193"/>
    </row>
    <row r="62" spans="2:11" customFormat="1" ht="15" customHeight="1">
      <c r="B62" s="192"/>
      <c r="C62" s="197"/>
      <c r="D62" s="318" t="s">
        <v>1356</v>
      </c>
      <c r="E62" s="318"/>
      <c r="F62" s="318"/>
      <c r="G62" s="318"/>
      <c r="H62" s="318"/>
      <c r="I62" s="318"/>
      <c r="J62" s="318"/>
      <c r="K62" s="193"/>
    </row>
    <row r="63" spans="2:11" customFormat="1" ht="15" customHeight="1">
      <c r="B63" s="192"/>
      <c r="C63" s="197"/>
      <c r="D63" s="316" t="s">
        <v>1357</v>
      </c>
      <c r="E63" s="316"/>
      <c r="F63" s="316"/>
      <c r="G63" s="316"/>
      <c r="H63" s="316"/>
      <c r="I63" s="316"/>
      <c r="J63" s="316"/>
      <c r="K63" s="193"/>
    </row>
    <row r="64" spans="2:11" customFormat="1" ht="12.75" customHeight="1">
      <c r="B64" s="192"/>
      <c r="C64" s="197"/>
      <c r="D64" s="197"/>
      <c r="E64" s="200"/>
      <c r="F64" s="197"/>
      <c r="G64" s="197"/>
      <c r="H64" s="197"/>
      <c r="I64" s="197"/>
      <c r="J64" s="197"/>
      <c r="K64" s="193"/>
    </row>
    <row r="65" spans="2:11" customFormat="1" ht="15" customHeight="1">
      <c r="B65" s="192"/>
      <c r="C65" s="197"/>
      <c r="D65" s="316" t="s">
        <v>1358</v>
      </c>
      <c r="E65" s="316"/>
      <c r="F65" s="316"/>
      <c r="G65" s="316"/>
      <c r="H65" s="316"/>
      <c r="I65" s="316"/>
      <c r="J65" s="316"/>
      <c r="K65" s="193"/>
    </row>
    <row r="66" spans="2:11" customFormat="1" ht="15" customHeight="1">
      <c r="B66" s="192"/>
      <c r="C66" s="197"/>
      <c r="D66" s="318" t="s">
        <v>1359</v>
      </c>
      <c r="E66" s="318"/>
      <c r="F66" s="318"/>
      <c r="G66" s="318"/>
      <c r="H66" s="318"/>
      <c r="I66" s="318"/>
      <c r="J66" s="318"/>
      <c r="K66" s="193"/>
    </row>
    <row r="67" spans="2:11" customFormat="1" ht="15" customHeight="1">
      <c r="B67" s="192"/>
      <c r="C67" s="197"/>
      <c r="D67" s="316" t="s">
        <v>1360</v>
      </c>
      <c r="E67" s="316"/>
      <c r="F67" s="316"/>
      <c r="G67" s="316"/>
      <c r="H67" s="316"/>
      <c r="I67" s="316"/>
      <c r="J67" s="316"/>
      <c r="K67" s="193"/>
    </row>
    <row r="68" spans="2:11" customFormat="1" ht="15" customHeight="1">
      <c r="B68" s="192"/>
      <c r="C68" s="197"/>
      <c r="D68" s="316" t="s">
        <v>1361</v>
      </c>
      <c r="E68" s="316"/>
      <c r="F68" s="316"/>
      <c r="G68" s="316"/>
      <c r="H68" s="316"/>
      <c r="I68" s="316"/>
      <c r="J68" s="316"/>
      <c r="K68" s="193"/>
    </row>
    <row r="69" spans="2:11" customFormat="1" ht="15" customHeight="1">
      <c r="B69" s="192"/>
      <c r="C69" s="197"/>
      <c r="D69" s="316" t="s">
        <v>1362</v>
      </c>
      <c r="E69" s="316"/>
      <c r="F69" s="316"/>
      <c r="G69" s="316"/>
      <c r="H69" s="316"/>
      <c r="I69" s="316"/>
      <c r="J69" s="316"/>
      <c r="K69" s="193"/>
    </row>
    <row r="70" spans="2:11" customFormat="1" ht="15" customHeight="1">
      <c r="B70" s="192"/>
      <c r="C70" s="197"/>
      <c r="D70" s="316" t="s">
        <v>1363</v>
      </c>
      <c r="E70" s="316"/>
      <c r="F70" s="316"/>
      <c r="G70" s="316"/>
      <c r="H70" s="316"/>
      <c r="I70" s="316"/>
      <c r="J70" s="316"/>
      <c r="K70" s="193"/>
    </row>
    <row r="71" spans="2:11" customFormat="1" ht="12.75" customHeight="1">
      <c r="B71" s="201"/>
      <c r="C71" s="202"/>
      <c r="D71" s="202"/>
      <c r="E71" s="202"/>
      <c r="F71" s="202"/>
      <c r="G71" s="202"/>
      <c r="H71" s="202"/>
      <c r="I71" s="202"/>
      <c r="J71" s="202"/>
      <c r="K71" s="203"/>
    </row>
    <row r="72" spans="2:11" customFormat="1" ht="18.75" customHeight="1">
      <c r="B72" s="204"/>
      <c r="C72" s="204"/>
      <c r="D72" s="204"/>
      <c r="E72" s="204"/>
      <c r="F72" s="204"/>
      <c r="G72" s="204"/>
      <c r="H72" s="204"/>
      <c r="I72" s="204"/>
      <c r="J72" s="204"/>
      <c r="K72" s="205"/>
    </row>
    <row r="73" spans="2:11" customFormat="1" ht="18.75" customHeight="1">
      <c r="B73" s="205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2:11" customFormat="1" ht="7.5" customHeight="1">
      <c r="B74" s="206"/>
      <c r="C74" s="207"/>
      <c r="D74" s="207"/>
      <c r="E74" s="207"/>
      <c r="F74" s="207"/>
      <c r="G74" s="207"/>
      <c r="H74" s="207"/>
      <c r="I74" s="207"/>
      <c r="J74" s="207"/>
      <c r="K74" s="208"/>
    </row>
    <row r="75" spans="2:11" customFormat="1" ht="45" customHeight="1">
      <c r="B75" s="209"/>
      <c r="C75" s="311" t="s">
        <v>1364</v>
      </c>
      <c r="D75" s="311"/>
      <c r="E75" s="311"/>
      <c r="F75" s="311"/>
      <c r="G75" s="311"/>
      <c r="H75" s="311"/>
      <c r="I75" s="311"/>
      <c r="J75" s="311"/>
      <c r="K75" s="210"/>
    </row>
    <row r="76" spans="2:11" customFormat="1" ht="17.25" customHeight="1">
      <c r="B76" s="209"/>
      <c r="C76" s="211" t="s">
        <v>1365</v>
      </c>
      <c r="D76" s="211"/>
      <c r="E76" s="211"/>
      <c r="F76" s="211" t="s">
        <v>1366</v>
      </c>
      <c r="G76" s="212"/>
      <c r="H76" s="211" t="s">
        <v>62</v>
      </c>
      <c r="I76" s="211" t="s">
        <v>65</v>
      </c>
      <c r="J76" s="211" t="s">
        <v>1367</v>
      </c>
      <c r="K76" s="210"/>
    </row>
    <row r="77" spans="2:11" customFormat="1" ht="17.25" customHeight="1">
      <c r="B77" s="209"/>
      <c r="C77" s="213" t="s">
        <v>1368</v>
      </c>
      <c r="D77" s="213"/>
      <c r="E77" s="213"/>
      <c r="F77" s="214" t="s">
        <v>1369</v>
      </c>
      <c r="G77" s="215"/>
      <c r="H77" s="213"/>
      <c r="I77" s="213"/>
      <c r="J77" s="213" t="s">
        <v>1370</v>
      </c>
      <c r="K77" s="210"/>
    </row>
    <row r="78" spans="2:11" customFormat="1" ht="5.25" customHeight="1">
      <c r="B78" s="209"/>
      <c r="C78" s="216"/>
      <c r="D78" s="216"/>
      <c r="E78" s="216"/>
      <c r="F78" s="216"/>
      <c r="G78" s="217"/>
      <c r="H78" s="216"/>
      <c r="I78" s="216"/>
      <c r="J78" s="216"/>
      <c r="K78" s="210"/>
    </row>
    <row r="79" spans="2:11" customFormat="1" ht="15" customHeight="1">
      <c r="B79" s="209"/>
      <c r="C79" s="198" t="s">
        <v>61</v>
      </c>
      <c r="D79" s="218"/>
      <c r="E79" s="218"/>
      <c r="F79" s="219" t="s">
        <v>1371</v>
      </c>
      <c r="G79" s="220"/>
      <c r="H79" s="198" t="s">
        <v>1372</v>
      </c>
      <c r="I79" s="198" t="s">
        <v>1373</v>
      </c>
      <c r="J79" s="198">
        <v>20</v>
      </c>
      <c r="K79" s="210"/>
    </row>
    <row r="80" spans="2:11" customFormat="1" ht="15" customHeight="1">
      <c r="B80" s="209"/>
      <c r="C80" s="198" t="s">
        <v>1374</v>
      </c>
      <c r="D80" s="198"/>
      <c r="E80" s="198"/>
      <c r="F80" s="219" t="s">
        <v>1371</v>
      </c>
      <c r="G80" s="220"/>
      <c r="H80" s="198" t="s">
        <v>1375</v>
      </c>
      <c r="I80" s="198" t="s">
        <v>1373</v>
      </c>
      <c r="J80" s="198">
        <v>120</v>
      </c>
      <c r="K80" s="210"/>
    </row>
    <row r="81" spans="2:11" customFormat="1" ht="15" customHeight="1">
      <c r="B81" s="221"/>
      <c r="C81" s="198" t="s">
        <v>1376</v>
      </c>
      <c r="D81" s="198"/>
      <c r="E81" s="198"/>
      <c r="F81" s="219" t="s">
        <v>1377</v>
      </c>
      <c r="G81" s="220"/>
      <c r="H81" s="198" t="s">
        <v>1378</v>
      </c>
      <c r="I81" s="198" t="s">
        <v>1373</v>
      </c>
      <c r="J81" s="198">
        <v>50</v>
      </c>
      <c r="K81" s="210"/>
    </row>
    <row r="82" spans="2:11" customFormat="1" ht="15" customHeight="1">
      <c r="B82" s="221"/>
      <c r="C82" s="198" t="s">
        <v>1379</v>
      </c>
      <c r="D82" s="198"/>
      <c r="E82" s="198"/>
      <c r="F82" s="219" t="s">
        <v>1371</v>
      </c>
      <c r="G82" s="220"/>
      <c r="H82" s="198" t="s">
        <v>1380</v>
      </c>
      <c r="I82" s="198" t="s">
        <v>1381</v>
      </c>
      <c r="J82" s="198"/>
      <c r="K82" s="210"/>
    </row>
    <row r="83" spans="2:11" customFormat="1" ht="15" customHeight="1">
      <c r="B83" s="221"/>
      <c r="C83" s="198" t="s">
        <v>1382</v>
      </c>
      <c r="D83" s="198"/>
      <c r="E83" s="198"/>
      <c r="F83" s="219" t="s">
        <v>1377</v>
      </c>
      <c r="G83" s="198"/>
      <c r="H83" s="198" t="s">
        <v>1383</v>
      </c>
      <c r="I83" s="198" t="s">
        <v>1373</v>
      </c>
      <c r="J83" s="198">
        <v>15</v>
      </c>
      <c r="K83" s="210"/>
    </row>
    <row r="84" spans="2:11" customFormat="1" ht="15" customHeight="1">
      <c r="B84" s="221"/>
      <c r="C84" s="198" t="s">
        <v>1384</v>
      </c>
      <c r="D84" s="198"/>
      <c r="E84" s="198"/>
      <c r="F84" s="219" t="s">
        <v>1377</v>
      </c>
      <c r="G84" s="198"/>
      <c r="H84" s="198" t="s">
        <v>1385</v>
      </c>
      <c r="I84" s="198" t="s">
        <v>1373</v>
      </c>
      <c r="J84" s="198">
        <v>15</v>
      </c>
      <c r="K84" s="210"/>
    </row>
    <row r="85" spans="2:11" customFormat="1" ht="15" customHeight="1">
      <c r="B85" s="221"/>
      <c r="C85" s="198" t="s">
        <v>1386</v>
      </c>
      <c r="D85" s="198"/>
      <c r="E85" s="198"/>
      <c r="F85" s="219" t="s">
        <v>1377</v>
      </c>
      <c r="G85" s="198"/>
      <c r="H85" s="198" t="s">
        <v>1387</v>
      </c>
      <c r="I85" s="198" t="s">
        <v>1373</v>
      </c>
      <c r="J85" s="198">
        <v>20</v>
      </c>
      <c r="K85" s="210"/>
    </row>
    <row r="86" spans="2:11" customFormat="1" ht="15" customHeight="1">
      <c r="B86" s="221"/>
      <c r="C86" s="198" t="s">
        <v>1388</v>
      </c>
      <c r="D86" s="198"/>
      <c r="E86" s="198"/>
      <c r="F86" s="219" t="s">
        <v>1377</v>
      </c>
      <c r="G86" s="198"/>
      <c r="H86" s="198" t="s">
        <v>1389</v>
      </c>
      <c r="I86" s="198" t="s">
        <v>1373</v>
      </c>
      <c r="J86" s="198">
        <v>20</v>
      </c>
      <c r="K86" s="210"/>
    </row>
    <row r="87" spans="2:11" customFormat="1" ht="15" customHeight="1">
      <c r="B87" s="221"/>
      <c r="C87" s="198" t="s">
        <v>1390</v>
      </c>
      <c r="D87" s="198"/>
      <c r="E87" s="198"/>
      <c r="F87" s="219" t="s">
        <v>1377</v>
      </c>
      <c r="G87" s="220"/>
      <c r="H87" s="198" t="s">
        <v>1391</v>
      </c>
      <c r="I87" s="198" t="s">
        <v>1373</v>
      </c>
      <c r="J87" s="198">
        <v>50</v>
      </c>
      <c r="K87" s="210"/>
    </row>
    <row r="88" spans="2:11" customFormat="1" ht="15" customHeight="1">
      <c r="B88" s="221"/>
      <c r="C88" s="198" t="s">
        <v>1392</v>
      </c>
      <c r="D88" s="198"/>
      <c r="E88" s="198"/>
      <c r="F88" s="219" t="s">
        <v>1377</v>
      </c>
      <c r="G88" s="220"/>
      <c r="H88" s="198" t="s">
        <v>1393</v>
      </c>
      <c r="I88" s="198" t="s">
        <v>1373</v>
      </c>
      <c r="J88" s="198">
        <v>20</v>
      </c>
      <c r="K88" s="210"/>
    </row>
    <row r="89" spans="2:11" customFormat="1" ht="15" customHeight="1">
      <c r="B89" s="221"/>
      <c r="C89" s="198" t="s">
        <v>1394</v>
      </c>
      <c r="D89" s="198"/>
      <c r="E89" s="198"/>
      <c r="F89" s="219" t="s">
        <v>1377</v>
      </c>
      <c r="G89" s="220"/>
      <c r="H89" s="198" t="s">
        <v>1395</v>
      </c>
      <c r="I89" s="198" t="s">
        <v>1373</v>
      </c>
      <c r="J89" s="198">
        <v>20</v>
      </c>
      <c r="K89" s="210"/>
    </row>
    <row r="90" spans="2:11" customFormat="1" ht="15" customHeight="1">
      <c r="B90" s="221"/>
      <c r="C90" s="198" t="s">
        <v>1396</v>
      </c>
      <c r="D90" s="198"/>
      <c r="E90" s="198"/>
      <c r="F90" s="219" t="s">
        <v>1377</v>
      </c>
      <c r="G90" s="220"/>
      <c r="H90" s="198" t="s">
        <v>1397</v>
      </c>
      <c r="I90" s="198" t="s">
        <v>1373</v>
      </c>
      <c r="J90" s="198">
        <v>50</v>
      </c>
      <c r="K90" s="210"/>
    </row>
    <row r="91" spans="2:11" customFormat="1" ht="15" customHeight="1">
      <c r="B91" s="221"/>
      <c r="C91" s="198" t="s">
        <v>1398</v>
      </c>
      <c r="D91" s="198"/>
      <c r="E91" s="198"/>
      <c r="F91" s="219" t="s">
        <v>1377</v>
      </c>
      <c r="G91" s="220"/>
      <c r="H91" s="198" t="s">
        <v>1398</v>
      </c>
      <c r="I91" s="198" t="s">
        <v>1373</v>
      </c>
      <c r="J91" s="198">
        <v>50</v>
      </c>
      <c r="K91" s="210"/>
    </row>
    <row r="92" spans="2:11" customFormat="1" ht="15" customHeight="1">
      <c r="B92" s="221"/>
      <c r="C92" s="198" t="s">
        <v>1399</v>
      </c>
      <c r="D92" s="198"/>
      <c r="E92" s="198"/>
      <c r="F92" s="219" t="s">
        <v>1377</v>
      </c>
      <c r="G92" s="220"/>
      <c r="H92" s="198" t="s">
        <v>1400</v>
      </c>
      <c r="I92" s="198" t="s">
        <v>1373</v>
      </c>
      <c r="J92" s="198">
        <v>255</v>
      </c>
      <c r="K92" s="210"/>
    </row>
    <row r="93" spans="2:11" customFormat="1" ht="15" customHeight="1">
      <c r="B93" s="221"/>
      <c r="C93" s="198" t="s">
        <v>1401</v>
      </c>
      <c r="D93" s="198"/>
      <c r="E93" s="198"/>
      <c r="F93" s="219" t="s">
        <v>1371</v>
      </c>
      <c r="G93" s="220"/>
      <c r="H93" s="198" t="s">
        <v>1402</v>
      </c>
      <c r="I93" s="198" t="s">
        <v>1403</v>
      </c>
      <c r="J93" s="198"/>
      <c r="K93" s="210"/>
    </row>
    <row r="94" spans="2:11" customFormat="1" ht="15" customHeight="1">
      <c r="B94" s="221"/>
      <c r="C94" s="198" t="s">
        <v>1404</v>
      </c>
      <c r="D94" s="198"/>
      <c r="E94" s="198"/>
      <c r="F94" s="219" t="s">
        <v>1371</v>
      </c>
      <c r="G94" s="220"/>
      <c r="H94" s="198" t="s">
        <v>1405</v>
      </c>
      <c r="I94" s="198" t="s">
        <v>1406</v>
      </c>
      <c r="J94" s="198"/>
      <c r="K94" s="210"/>
    </row>
    <row r="95" spans="2:11" customFormat="1" ht="15" customHeight="1">
      <c r="B95" s="221"/>
      <c r="C95" s="198" t="s">
        <v>1407</v>
      </c>
      <c r="D95" s="198"/>
      <c r="E95" s="198"/>
      <c r="F95" s="219" t="s">
        <v>1371</v>
      </c>
      <c r="G95" s="220"/>
      <c r="H95" s="198" t="s">
        <v>1407</v>
      </c>
      <c r="I95" s="198" t="s">
        <v>1406</v>
      </c>
      <c r="J95" s="198"/>
      <c r="K95" s="210"/>
    </row>
    <row r="96" spans="2:11" customFormat="1" ht="15" customHeight="1">
      <c r="B96" s="221"/>
      <c r="C96" s="198" t="s">
        <v>46</v>
      </c>
      <c r="D96" s="198"/>
      <c r="E96" s="198"/>
      <c r="F96" s="219" t="s">
        <v>1371</v>
      </c>
      <c r="G96" s="220"/>
      <c r="H96" s="198" t="s">
        <v>1408</v>
      </c>
      <c r="I96" s="198" t="s">
        <v>1406</v>
      </c>
      <c r="J96" s="198"/>
      <c r="K96" s="210"/>
    </row>
    <row r="97" spans="2:11" customFormat="1" ht="15" customHeight="1">
      <c r="B97" s="221"/>
      <c r="C97" s="198" t="s">
        <v>56</v>
      </c>
      <c r="D97" s="198"/>
      <c r="E97" s="198"/>
      <c r="F97" s="219" t="s">
        <v>1371</v>
      </c>
      <c r="G97" s="220"/>
      <c r="H97" s="198" t="s">
        <v>1409</v>
      </c>
      <c r="I97" s="198" t="s">
        <v>1406</v>
      </c>
      <c r="J97" s="198"/>
      <c r="K97" s="210"/>
    </row>
    <row r="98" spans="2:11" customFormat="1" ht="15" customHeight="1">
      <c r="B98" s="222"/>
      <c r="C98" s="223"/>
      <c r="D98" s="223"/>
      <c r="E98" s="223"/>
      <c r="F98" s="223"/>
      <c r="G98" s="223"/>
      <c r="H98" s="223"/>
      <c r="I98" s="223"/>
      <c r="J98" s="223"/>
      <c r="K98" s="224"/>
    </row>
    <row r="99" spans="2:11" customFormat="1" ht="18.7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5"/>
    </row>
    <row r="100" spans="2:11" customFormat="1" ht="18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</row>
    <row r="101" spans="2:11" customFormat="1" ht="7.5" customHeight="1">
      <c r="B101" s="206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2:11" customFormat="1" ht="45" customHeight="1">
      <c r="B102" s="209"/>
      <c r="C102" s="311" t="s">
        <v>1410</v>
      </c>
      <c r="D102" s="311"/>
      <c r="E102" s="311"/>
      <c r="F102" s="311"/>
      <c r="G102" s="311"/>
      <c r="H102" s="311"/>
      <c r="I102" s="311"/>
      <c r="J102" s="311"/>
      <c r="K102" s="210"/>
    </row>
    <row r="103" spans="2:11" customFormat="1" ht="17.25" customHeight="1">
      <c r="B103" s="209"/>
      <c r="C103" s="211" t="s">
        <v>1365</v>
      </c>
      <c r="D103" s="211"/>
      <c r="E103" s="211"/>
      <c r="F103" s="211" t="s">
        <v>1366</v>
      </c>
      <c r="G103" s="212"/>
      <c r="H103" s="211" t="s">
        <v>62</v>
      </c>
      <c r="I103" s="211" t="s">
        <v>65</v>
      </c>
      <c r="J103" s="211" t="s">
        <v>1367</v>
      </c>
      <c r="K103" s="210"/>
    </row>
    <row r="104" spans="2:11" customFormat="1" ht="17.25" customHeight="1">
      <c r="B104" s="209"/>
      <c r="C104" s="213" t="s">
        <v>1368</v>
      </c>
      <c r="D104" s="213"/>
      <c r="E104" s="213"/>
      <c r="F104" s="214" t="s">
        <v>1369</v>
      </c>
      <c r="G104" s="215"/>
      <c r="H104" s="213"/>
      <c r="I104" s="213"/>
      <c r="J104" s="213" t="s">
        <v>1370</v>
      </c>
      <c r="K104" s="210"/>
    </row>
    <row r="105" spans="2:11" customFormat="1" ht="5.25" customHeight="1">
      <c r="B105" s="209"/>
      <c r="C105" s="211"/>
      <c r="D105" s="211"/>
      <c r="E105" s="211"/>
      <c r="F105" s="211"/>
      <c r="G105" s="227"/>
      <c r="H105" s="211"/>
      <c r="I105" s="211"/>
      <c r="J105" s="211"/>
      <c r="K105" s="210"/>
    </row>
    <row r="106" spans="2:11" customFormat="1" ht="15" customHeight="1">
      <c r="B106" s="209"/>
      <c r="C106" s="198" t="s">
        <v>61</v>
      </c>
      <c r="D106" s="218"/>
      <c r="E106" s="218"/>
      <c r="F106" s="219" t="s">
        <v>1371</v>
      </c>
      <c r="G106" s="198"/>
      <c r="H106" s="198" t="s">
        <v>1411</v>
      </c>
      <c r="I106" s="198" t="s">
        <v>1373</v>
      </c>
      <c r="J106" s="198">
        <v>20</v>
      </c>
      <c r="K106" s="210"/>
    </row>
    <row r="107" spans="2:11" customFormat="1" ht="15" customHeight="1">
      <c r="B107" s="209"/>
      <c r="C107" s="198" t="s">
        <v>1374</v>
      </c>
      <c r="D107" s="198"/>
      <c r="E107" s="198"/>
      <c r="F107" s="219" t="s">
        <v>1371</v>
      </c>
      <c r="G107" s="198"/>
      <c r="H107" s="198" t="s">
        <v>1411</v>
      </c>
      <c r="I107" s="198" t="s">
        <v>1373</v>
      </c>
      <c r="J107" s="198">
        <v>120</v>
      </c>
      <c r="K107" s="210"/>
    </row>
    <row r="108" spans="2:11" customFormat="1" ht="15" customHeight="1">
      <c r="B108" s="221"/>
      <c r="C108" s="198" t="s">
        <v>1376</v>
      </c>
      <c r="D108" s="198"/>
      <c r="E108" s="198"/>
      <c r="F108" s="219" t="s">
        <v>1377</v>
      </c>
      <c r="G108" s="198"/>
      <c r="H108" s="198" t="s">
        <v>1411</v>
      </c>
      <c r="I108" s="198" t="s">
        <v>1373</v>
      </c>
      <c r="J108" s="198">
        <v>50</v>
      </c>
      <c r="K108" s="210"/>
    </row>
    <row r="109" spans="2:11" customFormat="1" ht="15" customHeight="1">
      <c r="B109" s="221"/>
      <c r="C109" s="198" t="s">
        <v>1379</v>
      </c>
      <c r="D109" s="198"/>
      <c r="E109" s="198"/>
      <c r="F109" s="219" t="s">
        <v>1371</v>
      </c>
      <c r="G109" s="198"/>
      <c r="H109" s="198" t="s">
        <v>1411</v>
      </c>
      <c r="I109" s="198" t="s">
        <v>1381</v>
      </c>
      <c r="J109" s="198"/>
      <c r="K109" s="210"/>
    </row>
    <row r="110" spans="2:11" customFormat="1" ht="15" customHeight="1">
      <c r="B110" s="221"/>
      <c r="C110" s="198" t="s">
        <v>1390</v>
      </c>
      <c r="D110" s="198"/>
      <c r="E110" s="198"/>
      <c r="F110" s="219" t="s">
        <v>1377</v>
      </c>
      <c r="G110" s="198"/>
      <c r="H110" s="198" t="s">
        <v>1411</v>
      </c>
      <c r="I110" s="198" t="s">
        <v>1373</v>
      </c>
      <c r="J110" s="198">
        <v>50</v>
      </c>
      <c r="K110" s="210"/>
    </row>
    <row r="111" spans="2:11" customFormat="1" ht="15" customHeight="1">
      <c r="B111" s="221"/>
      <c r="C111" s="198" t="s">
        <v>1398</v>
      </c>
      <c r="D111" s="198"/>
      <c r="E111" s="198"/>
      <c r="F111" s="219" t="s">
        <v>1377</v>
      </c>
      <c r="G111" s="198"/>
      <c r="H111" s="198" t="s">
        <v>1411</v>
      </c>
      <c r="I111" s="198" t="s">
        <v>1373</v>
      </c>
      <c r="J111" s="198">
        <v>50</v>
      </c>
      <c r="K111" s="210"/>
    </row>
    <row r="112" spans="2:11" customFormat="1" ht="15" customHeight="1">
      <c r="B112" s="221"/>
      <c r="C112" s="198" t="s">
        <v>1396</v>
      </c>
      <c r="D112" s="198"/>
      <c r="E112" s="198"/>
      <c r="F112" s="219" t="s">
        <v>1377</v>
      </c>
      <c r="G112" s="198"/>
      <c r="H112" s="198" t="s">
        <v>1411</v>
      </c>
      <c r="I112" s="198" t="s">
        <v>1373</v>
      </c>
      <c r="J112" s="198">
        <v>50</v>
      </c>
      <c r="K112" s="210"/>
    </row>
    <row r="113" spans="2:11" customFormat="1" ht="15" customHeight="1">
      <c r="B113" s="221"/>
      <c r="C113" s="198" t="s">
        <v>61</v>
      </c>
      <c r="D113" s="198"/>
      <c r="E113" s="198"/>
      <c r="F113" s="219" t="s">
        <v>1371</v>
      </c>
      <c r="G113" s="198"/>
      <c r="H113" s="198" t="s">
        <v>1412</v>
      </c>
      <c r="I113" s="198" t="s">
        <v>1373</v>
      </c>
      <c r="J113" s="198">
        <v>20</v>
      </c>
      <c r="K113" s="210"/>
    </row>
    <row r="114" spans="2:11" customFormat="1" ht="15" customHeight="1">
      <c r="B114" s="221"/>
      <c r="C114" s="198" t="s">
        <v>1413</v>
      </c>
      <c r="D114" s="198"/>
      <c r="E114" s="198"/>
      <c r="F114" s="219" t="s">
        <v>1371</v>
      </c>
      <c r="G114" s="198"/>
      <c r="H114" s="198" t="s">
        <v>1414</v>
      </c>
      <c r="I114" s="198" t="s">
        <v>1373</v>
      </c>
      <c r="J114" s="198">
        <v>120</v>
      </c>
      <c r="K114" s="210"/>
    </row>
    <row r="115" spans="2:11" customFormat="1" ht="15" customHeight="1">
      <c r="B115" s="221"/>
      <c r="C115" s="198" t="s">
        <v>46</v>
      </c>
      <c r="D115" s="198"/>
      <c r="E115" s="198"/>
      <c r="F115" s="219" t="s">
        <v>1371</v>
      </c>
      <c r="G115" s="198"/>
      <c r="H115" s="198" t="s">
        <v>1415</v>
      </c>
      <c r="I115" s="198" t="s">
        <v>1406</v>
      </c>
      <c r="J115" s="198"/>
      <c r="K115" s="210"/>
    </row>
    <row r="116" spans="2:11" customFormat="1" ht="15" customHeight="1">
      <c r="B116" s="221"/>
      <c r="C116" s="198" t="s">
        <v>56</v>
      </c>
      <c r="D116" s="198"/>
      <c r="E116" s="198"/>
      <c r="F116" s="219" t="s">
        <v>1371</v>
      </c>
      <c r="G116" s="198"/>
      <c r="H116" s="198" t="s">
        <v>1416</v>
      </c>
      <c r="I116" s="198" t="s">
        <v>1406</v>
      </c>
      <c r="J116" s="198"/>
      <c r="K116" s="210"/>
    </row>
    <row r="117" spans="2:11" customFormat="1" ht="15" customHeight="1">
      <c r="B117" s="221"/>
      <c r="C117" s="198" t="s">
        <v>65</v>
      </c>
      <c r="D117" s="198"/>
      <c r="E117" s="198"/>
      <c r="F117" s="219" t="s">
        <v>1371</v>
      </c>
      <c r="G117" s="198"/>
      <c r="H117" s="198" t="s">
        <v>1417</v>
      </c>
      <c r="I117" s="198" t="s">
        <v>1418</v>
      </c>
      <c r="J117" s="198"/>
      <c r="K117" s="210"/>
    </row>
    <row r="118" spans="2:11" customFormat="1" ht="15" customHeight="1">
      <c r="B118" s="222"/>
      <c r="C118" s="228"/>
      <c r="D118" s="228"/>
      <c r="E118" s="228"/>
      <c r="F118" s="228"/>
      <c r="G118" s="228"/>
      <c r="H118" s="228"/>
      <c r="I118" s="228"/>
      <c r="J118" s="228"/>
      <c r="K118" s="224"/>
    </row>
    <row r="119" spans="2:11" customFormat="1" ht="18.75" customHeight="1">
      <c r="B119" s="229"/>
      <c r="C119" s="230"/>
      <c r="D119" s="230"/>
      <c r="E119" s="230"/>
      <c r="F119" s="231"/>
      <c r="G119" s="230"/>
      <c r="H119" s="230"/>
      <c r="I119" s="230"/>
      <c r="J119" s="230"/>
      <c r="K119" s="229"/>
    </row>
    <row r="120" spans="2:11" customFormat="1" ht="18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</row>
    <row r="121" spans="2:11" customFormat="1" ht="7.5" customHeight="1">
      <c r="B121" s="232"/>
      <c r="C121" s="233"/>
      <c r="D121" s="233"/>
      <c r="E121" s="233"/>
      <c r="F121" s="233"/>
      <c r="G121" s="233"/>
      <c r="H121" s="233"/>
      <c r="I121" s="233"/>
      <c r="J121" s="233"/>
      <c r="K121" s="234"/>
    </row>
    <row r="122" spans="2:11" customFormat="1" ht="45" customHeight="1">
      <c r="B122" s="235"/>
      <c r="C122" s="312" t="s">
        <v>1419</v>
      </c>
      <c r="D122" s="312"/>
      <c r="E122" s="312"/>
      <c r="F122" s="312"/>
      <c r="G122" s="312"/>
      <c r="H122" s="312"/>
      <c r="I122" s="312"/>
      <c r="J122" s="312"/>
      <c r="K122" s="236"/>
    </row>
    <row r="123" spans="2:11" customFormat="1" ht="17.25" customHeight="1">
      <c r="B123" s="237"/>
      <c r="C123" s="211" t="s">
        <v>1365</v>
      </c>
      <c r="D123" s="211"/>
      <c r="E123" s="211"/>
      <c r="F123" s="211" t="s">
        <v>1366</v>
      </c>
      <c r="G123" s="212"/>
      <c r="H123" s="211" t="s">
        <v>62</v>
      </c>
      <c r="I123" s="211" t="s">
        <v>65</v>
      </c>
      <c r="J123" s="211" t="s">
        <v>1367</v>
      </c>
      <c r="K123" s="238"/>
    </row>
    <row r="124" spans="2:11" customFormat="1" ht="17.25" customHeight="1">
      <c r="B124" s="237"/>
      <c r="C124" s="213" t="s">
        <v>1368</v>
      </c>
      <c r="D124" s="213"/>
      <c r="E124" s="213"/>
      <c r="F124" s="214" t="s">
        <v>1369</v>
      </c>
      <c r="G124" s="215"/>
      <c r="H124" s="213"/>
      <c r="I124" s="213"/>
      <c r="J124" s="213" t="s">
        <v>1370</v>
      </c>
      <c r="K124" s="238"/>
    </row>
    <row r="125" spans="2:11" customFormat="1" ht="5.25" customHeight="1">
      <c r="B125" s="239"/>
      <c r="C125" s="216"/>
      <c r="D125" s="216"/>
      <c r="E125" s="216"/>
      <c r="F125" s="216"/>
      <c r="G125" s="240"/>
      <c r="H125" s="216"/>
      <c r="I125" s="216"/>
      <c r="J125" s="216"/>
      <c r="K125" s="241"/>
    </row>
    <row r="126" spans="2:11" customFormat="1" ht="15" customHeight="1">
      <c r="B126" s="239"/>
      <c r="C126" s="198" t="s">
        <v>1374</v>
      </c>
      <c r="D126" s="218"/>
      <c r="E126" s="218"/>
      <c r="F126" s="219" t="s">
        <v>1371</v>
      </c>
      <c r="G126" s="198"/>
      <c r="H126" s="198" t="s">
        <v>1411</v>
      </c>
      <c r="I126" s="198" t="s">
        <v>1373</v>
      </c>
      <c r="J126" s="198">
        <v>120</v>
      </c>
      <c r="K126" s="242"/>
    </row>
    <row r="127" spans="2:11" customFormat="1" ht="15" customHeight="1">
      <c r="B127" s="239"/>
      <c r="C127" s="198" t="s">
        <v>1420</v>
      </c>
      <c r="D127" s="198"/>
      <c r="E127" s="198"/>
      <c r="F127" s="219" t="s">
        <v>1371</v>
      </c>
      <c r="G127" s="198"/>
      <c r="H127" s="198" t="s">
        <v>1421</v>
      </c>
      <c r="I127" s="198" t="s">
        <v>1373</v>
      </c>
      <c r="J127" s="198" t="s">
        <v>1422</v>
      </c>
      <c r="K127" s="242"/>
    </row>
    <row r="128" spans="2:11" customFormat="1" ht="15" customHeight="1">
      <c r="B128" s="239"/>
      <c r="C128" s="198" t="s">
        <v>91</v>
      </c>
      <c r="D128" s="198"/>
      <c r="E128" s="198"/>
      <c r="F128" s="219" t="s">
        <v>1371</v>
      </c>
      <c r="G128" s="198"/>
      <c r="H128" s="198" t="s">
        <v>1423</v>
      </c>
      <c r="I128" s="198" t="s">
        <v>1373</v>
      </c>
      <c r="J128" s="198" t="s">
        <v>1422</v>
      </c>
      <c r="K128" s="242"/>
    </row>
    <row r="129" spans="2:11" customFormat="1" ht="15" customHeight="1">
      <c r="B129" s="239"/>
      <c r="C129" s="198" t="s">
        <v>1382</v>
      </c>
      <c r="D129" s="198"/>
      <c r="E129" s="198"/>
      <c r="F129" s="219" t="s">
        <v>1377</v>
      </c>
      <c r="G129" s="198"/>
      <c r="H129" s="198" t="s">
        <v>1383</v>
      </c>
      <c r="I129" s="198" t="s">
        <v>1373</v>
      </c>
      <c r="J129" s="198">
        <v>15</v>
      </c>
      <c r="K129" s="242"/>
    </row>
    <row r="130" spans="2:11" customFormat="1" ht="15" customHeight="1">
      <c r="B130" s="239"/>
      <c r="C130" s="198" t="s">
        <v>1384</v>
      </c>
      <c r="D130" s="198"/>
      <c r="E130" s="198"/>
      <c r="F130" s="219" t="s">
        <v>1377</v>
      </c>
      <c r="G130" s="198"/>
      <c r="H130" s="198" t="s">
        <v>1385</v>
      </c>
      <c r="I130" s="198" t="s">
        <v>1373</v>
      </c>
      <c r="J130" s="198">
        <v>15</v>
      </c>
      <c r="K130" s="242"/>
    </row>
    <row r="131" spans="2:11" customFormat="1" ht="15" customHeight="1">
      <c r="B131" s="239"/>
      <c r="C131" s="198" t="s">
        <v>1386</v>
      </c>
      <c r="D131" s="198"/>
      <c r="E131" s="198"/>
      <c r="F131" s="219" t="s">
        <v>1377</v>
      </c>
      <c r="G131" s="198"/>
      <c r="H131" s="198" t="s">
        <v>1387</v>
      </c>
      <c r="I131" s="198" t="s">
        <v>1373</v>
      </c>
      <c r="J131" s="198">
        <v>20</v>
      </c>
      <c r="K131" s="242"/>
    </row>
    <row r="132" spans="2:11" customFormat="1" ht="15" customHeight="1">
      <c r="B132" s="239"/>
      <c r="C132" s="198" t="s">
        <v>1388</v>
      </c>
      <c r="D132" s="198"/>
      <c r="E132" s="198"/>
      <c r="F132" s="219" t="s">
        <v>1377</v>
      </c>
      <c r="G132" s="198"/>
      <c r="H132" s="198" t="s">
        <v>1389</v>
      </c>
      <c r="I132" s="198" t="s">
        <v>1373</v>
      </c>
      <c r="J132" s="198">
        <v>20</v>
      </c>
      <c r="K132" s="242"/>
    </row>
    <row r="133" spans="2:11" customFormat="1" ht="15" customHeight="1">
      <c r="B133" s="239"/>
      <c r="C133" s="198" t="s">
        <v>1376</v>
      </c>
      <c r="D133" s="198"/>
      <c r="E133" s="198"/>
      <c r="F133" s="219" t="s">
        <v>1377</v>
      </c>
      <c r="G133" s="198"/>
      <c r="H133" s="198" t="s">
        <v>1411</v>
      </c>
      <c r="I133" s="198" t="s">
        <v>1373</v>
      </c>
      <c r="J133" s="198">
        <v>50</v>
      </c>
      <c r="K133" s="242"/>
    </row>
    <row r="134" spans="2:11" customFormat="1" ht="15" customHeight="1">
      <c r="B134" s="239"/>
      <c r="C134" s="198" t="s">
        <v>1390</v>
      </c>
      <c r="D134" s="198"/>
      <c r="E134" s="198"/>
      <c r="F134" s="219" t="s">
        <v>1377</v>
      </c>
      <c r="G134" s="198"/>
      <c r="H134" s="198" t="s">
        <v>1411</v>
      </c>
      <c r="I134" s="198" t="s">
        <v>1373</v>
      </c>
      <c r="J134" s="198">
        <v>50</v>
      </c>
      <c r="K134" s="242"/>
    </row>
    <row r="135" spans="2:11" customFormat="1" ht="15" customHeight="1">
      <c r="B135" s="239"/>
      <c r="C135" s="198" t="s">
        <v>1396</v>
      </c>
      <c r="D135" s="198"/>
      <c r="E135" s="198"/>
      <c r="F135" s="219" t="s">
        <v>1377</v>
      </c>
      <c r="G135" s="198"/>
      <c r="H135" s="198" t="s">
        <v>1411</v>
      </c>
      <c r="I135" s="198" t="s">
        <v>1373</v>
      </c>
      <c r="J135" s="198">
        <v>50</v>
      </c>
      <c r="K135" s="242"/>
    </row>
    <row r="136" spans="2:11" customFormat="1" ht="15" customHeight="1">
      <c r="B136" s="239"/>
      <c r="C136" s="198" t="s">
        <v>1398</v>
      </c>
      <c r="D136" s="198"/>
      <c r="E136" s="198"/>
      <c r="F136" s="219" t="s">
        <v>1377</v>
      </c>
      <c r="G136" s="198"/>
      <c r="H136" s="198" t="s">
        <v>1411</v>
      </c>
      <c r="I136" s="198" t="s">
        <v>1373</v>
      </c>
      <c r="J136" s="198">
        <v>50</v>
      </c>
      <c r="K136" s="242"/>
    </row>
    <row r="137" spans="2:11" customFormat="1" ht="15" customHeight="1">
      <c r="B137" s="239"/>
      <c r="C137" s="198" t="s">
        <v>1399</v>
      </c>
      <c r="D137" s="198"/>
      <c r="E137" s="198"/>
      <c r="F137" s="219" t="s">
        <v>1377</v>
      </c>
      <c r="G137" s="198"/>
      <c r="H137" s="198" t="s">
        <v>1424</v>
      </c>
      <c r="I137" s="198" t="s">
        <v>1373</v>
      </c>
      <c r="J137" s="198">
        <v>255</v>
      </c>
      <c r="K137" s="242"/>
    </row>
    <row r="138" spans="2:11" customFormat="1" ht="15" customHeight="1">
      <c r="B138" s="239"/>
      <c r="C138" s="198" t="s">
        <v>1401</v>
      </c>
      <c r="D138" s="198"/>
      <c r="E138" s="198"/>
      <c r="F138" s="219" t="s">
        <v>1371</v>
      </c>
      <c r="G138" s="198"/>
      <c r="H138" s="198" t="s">
        <v>1425</v>
      </c>
      <c r="I138" s="198" t="s">
        <v>1403</v>
      </c>
      <c r="J138" s="198"/>
      <c r="K138" s="242"/>
    </row>
    <row r="139" spans="2:11" customFormat="1" ht="15" customHeight="1">
      <c r="B139" s="239"/>
      <c r="C139" s="198" t="s">
        <v>1404</v>
      </c>
      <c r="D139" s="198"/>
      <c r="E139" s="198"/>
      <c r="F139" s="219" t="s">
        <v>1371</v>
      </c>
      <c r="G139" s="198"/>
      <c r="H139" s="198" t="s">
        <v>1426</v>
      </c>
      <c r="I139" s="198" t="s">
        <v>1406</v>
      </c>
      <c r="J139" s="198"/>
      <c r="K139" s="242"/>
    </row>
    <row r="140" spans="2:11" customFormat="1" ht="15" customHeight="1">
      <c r="B140" s="239"/>
      <c r="C140" s="198" t="s">
        <v>1407</v>
      </c>
      <c r="D140" s="198"/>
      <c r="E140" s="198"/>
      <c r="F140" s="219" t="s">
        <v>1371</v>
      </c>
      <c r="G140" s="198"/>
      <c r="H140" s="198" t="s">
        <v>1407</v>
      </c>
      <c r="I140" s="198" t="s">
        <v>1406</v>
      </c>
      <c r="J140" s="198"/>
      <c r="K140" s="242"/>
    </row>
    <row r="141" spans="2:11" customFormat="1" ht="15" customHeight="1">
      <c r="B141" s="239"/>
      <c r="C141" s="198" t="s">
        <v>46</v>
      </c>
      <c r="D141" s="198"/>
      <c r="E141" s="198"/>
      <c r="F141" s="219" t="s">
        <v>1371</v>
      </c>
      <c r="G141" s="198"/>
      <c r="H141" s="198" t="s">
        <v>1427</v>
      </c>
      <c r="I141" s="198" t="s">
        <v>1406</v>
      </c>
      <c r="J141" s="198"/>
      <c r="K141" s="242"/>
    </row>
    <row r="142" spans="2:11" customFormat="1" ht="15" customHeight="1">
      <c r="B142" s="239"/>
      <c r="C142" s="198" t="s">
        <v>1428</v>
      </c>
      <c r="D142" s="198"/>
      <c r="E142" s="198"/>
      <c r="F142" s="219" t="s">
        <v>1371</v>
      </c>
      <c r="G142" s="198"/>
      <c r="H142" s="198" t="s">
        <v>1429</v>
      </c>
      <c r="I142" s="198" t="s">
        <v>1406</v>
      </c>
      <c r="J142" s="198"/>
      <c r="K142" s="242"/>
    </row>
    <row r="143" spans="2:11" customFormat="1" ht="15" customHeight="1">
      <c r="B143" s="243"/>
      <c r="C143" s="244"/>
      <c r="D143" s="244"/>
      <c r="E143" s="244"/>
      <c r="F143" s="244"/>
      <c r="G143" s="244"/>
      <c r="H143" s="244"/>
      <c r="I143" s="244"/>
      <c r="J143" s="244"/>
      <c r="K143" s="245"/>
    </row>
    <row r="144" spans="2:11" customFormat="1" ht="18.75" customHeight="1">
      <c r="B144" s="230"/>
      <c r="C144" s="230"/>
      <c r="D144" s="230"/>
      <c r="E144" s="230"/>
      <c r="F144" s="231"/>
      <c r="G144" s="230"/>
      <c r="H144" s="230"/>
      <c r="I144" s="230"/>
      <c r="J144" s="230"/>
      <c r="K144" s="230"/>
    </row>
    <row r="145" spans="2:11" customFormat="1" ht="18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</row>
    <row r="146" spans="2:11" customFormat="1" ht="7.5" customHeight="1">
      <c r="B146" s="206"/>
      <c r="C146" s="207"/>
      <c r="D146" s="207"/>
      <c r="E146" s="207"/>
      <c r="F146" s="207"/>
      <c r="G146" s="207"/>
      <c r="H146" s="207"/>
      <c r="I146" s="207"/>
      <c r="J146" s="207"/>
      <c r="K146" s="208"/>
    </row>
    <row r="147" spans="2:11" customFormat="1" ht="45" customHeight="1">
      <c r="B147" s="209"/>
      <c r="C147" s="311" t="s">
        <v>1430</v>
      </c>
      <c r="D147" s="311"/>
      <c r="E147" s="311"/>
      <c r="F147" s="311"/>
      <c r="G147" s="311"/>
      <c r="H147" s="311"/>
      <c r="I147" s="311"/>
      <c r="J147" s="311"/>
      <c r="K147" s="210"/>
    </row>
    <row r="148" spans="2:11" customFormat="1" ht="17.25" customHeight="1">
      <c r="B148" s="209"/>
      <c r="C148" s="211" t="s">
        <v>1365</v>
      </c>
      <c r="D148" s="211"/>
      <c r="E148" s="211"/>
      <c r="F148" s="211" t="s">
        <v>1366</v>
      </c>
      <c r="G148" s="212"/>
      <c r="H148" s="211" t="s">
        <v>62</v>
      </c>
      <c r="I148" s="211" t="s">
        <v>65</v>
      </c>
      <c r="J148" s="211" t="s">
        <v>1367</v>
      </c>
      <c r="K148" s="210"/>
    </row>
    <row r="149" spans="2:11" customFormat="1" ht="17.25" customHeight="1">
      <c r="B149" s="209"/>
      <c r="C149" s="213" t="s">
        <v>1368</v>
      </c>
      <c r="D149" s="213"/>
      <c r="E149" s="213"/>
      <c r="F149" s="214" t="s">
        <v>1369</v>
      </c>
      <c r="G149" s="215"/>
      <c r="H149" s="213"/>
      <c r="I149" s="213"/>
      <c r="J149" s="213" t="s">
        <v>1370</v>
      </c>
      <c r="K149" s="210"/>
    </row>
    <row r="150" spans="2:11" customFormat="1" ht="5.25" customHeight="1">
      <c r="B150" s="221"/>
      <c r="C150" s="216"/>
      <c r="D150" s="216"/>
      <c r="E150" s="216"/>
      <c r="F150" s="216"/>
      <c r="G150" s="217"/>
      <c r="H150" s="216"/>
      <c r="I150" s="216"/>
      <c r="J150" s="216"/>
      <c r="K150" s="242"/>
    </row>
    <row r="151" spans="2:11" customFormat="1" ht="15" customHeight="1">
      <c r="B151" s="221"/>
      <c r="C151" s="246" t="s">
        <v>1374</v>
      </c>
      <c r="D151" s="198"/>
      <c r="E151" s="198"/>
      <c r="F151" s="247" t="s">
        <v>1371</v>
      </c>
      <c r="G151" s="198"/>
      <c r="H151" s="246" t="s">
        <v>1411</v>
      </c>
      <c r="I151" s="246" t="s">
        <v>1373</v>
      </c>
      <c r="J151" s="246">
        <v>120</v>
      </c>
      <c r="K151" s="242"/>
    </row>
    <row r="152" spans="2:11" customFormat="1" ht="15" customHeight="1">
      <c r="B152" s="221"/>
      <c r="C152" s="246" t="s">
        <v>1420</v>
      </c>
      <c r="D152" s="198"/>
      <c r="E152" s="198"/>
      <c r="F152" s="247" t="s">
        <v>1371</v>
      </c>
      <c r="G152" s="198"/>
      <c r="H152" s="246" t="s">
        <v>1431</v>
      </c>
      <c r="I152" s="246" t="s">
        <v>1373</v>
      </c>
      <c r="J152" s="246" t="s">
        <v>1422</v>
      </c>
      <c r="K152" s="242"/>
    </row>
    <row r="153" spans="2:11" customFormat="1" ht="15" customHeight="1">
      <c r="B153" s="221"/>
      <c r="C153" s="246" t="s">
        <v>91</v>
      </c>
      <c r="D153" s="198"/>
      <c r="E153" s="198"/>
      <c r="F153" s="247" t="s">
        <v>1371</v>
      </c>
      <c r="G153" s="198"/>
      <c r="H153" s="246" t="s">
        <v>1432</v>
      </c>
      <c r="I153" s="246" t="s">
        <v>1373</v>
      </c>
      <c r="J153" s="246" t="s">
        <v>1422</v>
      </c>
      <c r="K153" s="242"/>
    </row>
    <row r="154" spans="2:11" customFormat="1" ht="15" customHeight="1">
      <c r="B154" s="221"/>
      <c r="C154" s="246" t="s">
        <v>1376</v>
      </c>
      <c r="D154" s="198"/>
      <c r="E154" s="198"/>
      <c r="F154" s="247" t="s">
        <v>1377</v>
      </c>
      <c r="G154" s="198"/>
      <c r="H154" s="246" t="s">
        <v>1411</v>
      </c>
      <c r="I154" s="246" t="s">
        <v>1373</v>
      </c>
      <c r="J154" s="246">
        <v>50</v>
      </c>
      <c r="K154" s="242"/>
    </row>
    <row r="155" spans="2:11" customFormat="1" ht="15" customHeight="1">
      <c r="B155" s="221"/>
      <c r="C155" s="246" t="s">
        <v>1379</v>
      </c>
      <c r="D155" s="198"/>
      <c r="E155" s="198"/>
      <c r="F155" s="247" t="s">
        <v>1371</v>
      </c>
      <c r="G155" s="198"/>
      <c r="H155" s="246" t="s">
        <v>1411</v>
      </c>
      <c r="I155" s="246" t="s">
        <v>1381</v>
      </c>
      <c r="J155" s="246"/>
      <c r="K155" s="242"/>
    </row>
    <row r="156" spans="2:11" customFormat="1" ht="15" customHeight="1">
      <c r="B156" s="221"/>
      <c r="C156" s="246" t="s">
        <v>1390</v>
      </c>
      <c r="D156" s="198"/>
      <c r="E156" s="198"/>
      <c r="F156" s="247" t="s">
        <v>1377</v>
      </c>
      <c r="G156" s="198"/>
      <c r="H156" s="246" t="s">
        <v>1411</v>
      </c>
      <c r="I156" s="246" t="s">
        <v>1373</v>
      </c>
      <c r="J156" s="246">
        <v>50</v>
      </c>
      <c r="K156" s="242"/>
    </row>
    <row r="157" spans="2:11" customFormat="1" ht="15" customHeight="1">
      <c r="B157" s="221"/>
      <c r="C157" s="246" t="s">
        <v>1398</v>
      </c>
      <c r="D157" s="198"/>
      <c r="E157" s="198"/>
      <c r="F157" s="247" t="s">
        <v>1377</v>
      </c>
      <c r="G157" s="198"/>
      <c r="H157" s="246" t="s">
        <v>1411</v>
      </c>
      <c r="I157" s="246" t="s">
        <v>1373</v>
      </c>
      <c r="J157" s="246">
        <v>50</v>
      </c>
      <c r="K157" s="242"/>
    </row>
    <row r="158" spans="2:11" customFormat="1" ht="15" customHeight="1">
      <c r="B158" s="221"/>
      <c r="C158" s="246" t="s">
        <v>1396</v>
      </c>
      <c r="D158" s="198"/>
      <c r="E158" s="198"/>
      <c r="F158" s="247" t="s">
        <v>1377</v>
      </c>
      <c r="G158" s="198"/>
      <c r="H158" s="246" t="s">
        <v>1411</v>
      </c>
      <c r="I158" s="246" t="s">
        <v>1373</v>
      </c>
      <c r="J158" s="246">
        <v>50</v>
      </c>
      <c r="K158" s="242"/>
    </row>
    <row r="159" spans="2:11" customFormat="1" ht="15" customHeight="1">
      <c r="B159" s="221"/>
      <c r="C159" s="246" t="s">
        <v>128</v>
      </c>
      <c r="D159" s="198"/>
      <c r="E159" s="198"/>
      <c r="F159" s="247" t="s">
        <v>1371</v>
      </c>
      <c r="G159" s="198"/>
      <c r="H159" s="246" t="s">
        <v>1433</v>
      </c>
      <c r="I159" s="246" t="s">
        <v>1373</v>
      </c>
      <c r="J159" s="246" t="s">
        <v>1434</v>
      </c>
      <c r="K159" s="242"/>
    </row>
    <row r="160" spans="2:11" customFormat="1" ht="15" customHeight="1">
      <c r="B160" s="221"/>
      <c r="C160" s="246" t="s">
        <v>1435</v>
      </c>
      <c r="D160" s="198"/>
      <c r="E160" s="198"/>
      <c r="F160" s="247" t="s">
        <v>1371</v>
      </c>
      <c r="G160" s="198"/>
      <c r="H160" s="246" t="s">
        <v>1436</v>
      </c>
      <c r="I160" s="246" t="s">
        <v>1406</v>
      </c>
      <c r="J160" s="246"/>
      <c r="K160" s="242"/>
    </row>
    <row r="161" spans="2:11" customFormat="1" ht="15" customHeight="1">
      <c r="B161" s="248"/>
      <c r="C161" s="228"/>
      <c r="D161" s="228"/>
      <c r="E161" s="228"/>
      <c r="F161" s="228"/>
      <c r="G161" s="228"/>
      <c r="H161" s="228"/>
      <c r="I161" s="228"/>
      <c r="J161" s="228"/>
      <c r="K161" s="249"/>
    </row>
    <row r="162" spans="2:11" customFormat="1" ht="18.75" customHeight="1">
      <c r="B162" s="230"/>
      <c r="C162" s="240"/>
      <c r="D162" s="240"/>
      <c r="E162" s="240"/>
      <c r="F162" s="250"/>
      <c r="G162" s="240"/>
      <c r="H162" s="240"/>
      <c r="I162" s="240"/>
      <c r="J162" s="240"/>
      <c r="K162" s="230"/>
    </row>
    <row r="163" spans="2:11" customFormat="1" ht="18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</row>
    <row r="164" spans="2:11" customFormat="1" ht="7.5" customHeight="1">
      <c r="B164" s="187"/>
      <c r="C164" s="188"/>
      <c r="D164" s="188"/>
      <c r="E164" s="188"/>
      <c r="F164" s="188"/>
      <c r="G164" s="188"/>
      <c r="H164" s="188"/>
      <c r="I164" s="188"/>
      <c r="J164" s="188"/>
      <c r="K164" s="189"/>
    </row>
    <row r="165" spans="2:11" customFormat="1" ht="45" customHeight="1">
      <c r="B165" s="190"/>
      <c r="C165" s="312" t="s">
        <v>1437</v>
      </c>
      <c r="D165" s="312"/>
      <c r="E165" s="312"/>
      <c r="F165" s="312"/>
      <c r="G165" s="312"/>
      <c r="H165" s="312"/>
      <c r="I165" s="312"/>
      <c r="J165" s="312"/>
      <c r="K165" s="191"/>
    </row>
    <row r="166" spans="2:11" customFormat="1" ht="17.25" customHeight="1">
      <c r="B166" s="190"/>
      <c r="C166" s="211" t="s">
        <v>1365</v>
      </c>
      <c r="D166" s="211"/>
      <c r="E166" s="211"/>
      <c r="F166" s="211" t="s">
        <v>1366</v>
      </c>
      <c r="G166" s="251"/>
      <c r="H166" s="252" t="s">
        <v>62</v>
      </c>
      <c r="I166" s="252" t="s">
        <v>65</v>
      </c>
      <c r="J166" s="211" t="s">
        <v>1367</v>
      </c>
      <c r="K166" s="191"/>
    </row>
    <row r="167" spans="2:11" customFormat="1" ht="17.25" customHeight="1">
      <c r="B167" s="192"/>
      <c r="C167" s="213" t="s">
        <v>1368</v>
      </c>
      <c r="D167" s="213"/>
      <c r="E167" s="213"/>
      <c r="F167" s="214" t="s">
        <v>1369</v>
      </c>
      <c r="G167" s="253"/>
      <c r="H167" s="254"/>
      <c r="I167" s="254"/>
      <c r="J167" s="213" t="s">
        <v>1370</v>
      </c>
      <c r="K167" s="193"/>
    </row>
    <row r="168" spans="2:11" customFormat="1" ht="5.25" customHeight="1">
      <c r="B168" s="221"/>
      <c r="C168" s="216"/>
      <c r="D168" s="216"/>
      <c r="E168" s="216"/>
      <c r="F168" s="216"/>
      <c r="G168" s="217"/>
      <c r="H168" s="216"/>
      <c r="I168" s="216"/>
      <c r="J168" s="216"/>
      <c r="K168" s="242"/>
    </row>
    <row r="169" spans="2:11" customFormat="1" ht="15" customHeight="1">
      <c r="B169" s="221"/>
      <c r="C169" s="198" t="s">
        <v>1374</v>
      </c>
      <c r="D169" s="198"/>
      <c r="E169" s="198"/>
      <c r="F169" s="219" t="s">
        <v>1371</v>
      </c>
      <c r="G169" s="198"/>
      <c r="H169" s="198" t="s">
        <v>1411</v>
      </c>
      <c r="I169" s="198" t="s">
        <v>1373</v>
      </c>
      <c r="J169" s="198">
        <v>120</v>
      </c>
      <c r="K169" s="242"/>
    </row>
    <row r="170" spans="2:11" customFormat="1" ht="15" customHeight="1">
      <c r="B170" s="221"/>
      <c r="C170" s="198" t="s">
        <v>1420</v>
      </c>
      <c r="D170" s="198"/>
      <c r="E170" s="198"/>
      <c r="F170" s="219" t="s">
        <v>1371</v>
      </c>
      <c r="G170" s="198"/>
      <c r="H170" s="198" t="s">
        <v>1421</v>
      </c>
      <c r="I170" s="198" t="s">
        <v>1373</v>
      </c>
      <c r="J170" s="198" t="s">
        <v>1422</v>
      </c>
      <c r="K170" s="242"/>
    </row>
    <row r="171" spans="2:11" customFormat="1" ht="15" customHeight="1">
      <c r="B171" s="221"/>
      <c r="C171" s="198" t="s">
        <v>91</v>
      </c>
      <c r="D171" s="198"/>
      <c r="E171" s="198"/>
      <c r="F171" s="219" t="s">
        <v>1371</v>
      </c>
      <c r="G171" s="198"/>
      <c r="H171" s="198" t="s">
        <v>1438</v>
      </c>
      <c r="I171" s="198" t="s">
        <v>1373</v>
      </c>
      <c r="J171" s="198" t="s">
        <v>1422</v>
      </c>
      <c r="K171" s="242"/>
    </row>
    <row r="172" spans="2:11" customFormat="1" ht="15" customHeight="1">
      <c r="B172" s="221"/>
      <c r="C172" s="198" t="s">
        <v>1376</v>
      </c>
      <c r="D172" s="198"/>
      <c r="E172" s="198"/>
      <c r="F172" s="219" t="s">
        <v>1377</v>
      </c>
      <c r="G172" s="198"/>
      <c r="H172" s="198" t="s">
        <v>1438</v>
      </c>
      <c r="I172" s="198" t="s">
        <v>1373</v>
      </c>
      <c r="J172" s="198">
        <v>50</v>
      </c>
      <c r="K172" s="242"/>
    </row>
    <row r="173" spans="2:11" customFormat="1" ht="15" customHeight="1">
      <c r="B173" s="221"/>
      <c r="C173" s="198" t="s">
        <v>1379</v>
      </c>
      <c r="D173" s="198"/>
      <c r="E173" s="198"/>
      <c r="F173" s="219" t="s">
        <v>1371</v>
      </c>
      <c r="G173" s="198"/>
      <c r="H173" s="198" t="s">
        <v>1438</v>
      </c>
      <c r="I173" s="198" t="s">
        <v>1381</v>
      </c>
      <c r="J173" s="198"/>
      <c r="K173" s="242"/>
    </row>
    <row r="174" spans="2:11" customFormat="1" ht="15" customHeight="1">
      <c r="B174" s="221"/>
      <c r="C174" s="198" t="s">
        <v>1390</v>
      </c>
      <c r="D174" s="198"/>
      <c r="E174" s="198"/>
      <c r="F174" s="219" t="s">
        <v>1377</v>
      </c>
      <c r="G174" s="198"/>
      <c r="H174" s="198" t="s">
        <v>1438</v>
      </c>
      <c r="I174" s="198" t="s">
        <v>1373</v>
      </c>
      <c r="J174" s="198">
        <v>50</v>
      </c>
      <c r="K174" s="242"/>
    </row>
    <row r="175" spans="2:11" customFormat="1" ht="15" customHeight="1">
      <c r="B175" s="221"/>
      <c r="C175" s="198" t="s">
        <v>1398</v>
      </c>
      <c r="D175" s="198"/>
      <c r="E175" s="198"/>
      <c r="F175" s="219" t="s">
        <v>1377</v>
      </c>
      <c r="G175" s="198"/>
      <c r="H175" s="198" t="s">
        <v>1438</v>
      </c>
      <c r="I175" s="198" t="s">
        <v>1373</v>
      </c>
      <c r="J175" s="198">
        <v>50</v>
      </c>
      <c r="K175" s="242"/>
    </row>
    <row r="176" spans="2:11" customFormat="1" ht="15" customHeight="1">
      <c r="B176" s="221"/>
      <c r="C176" s="198" t="s">
        <v>1396</v>
      </c>
      <c r="D176" s="198"/>
      <c r="E176" s="198"/>
      <c r="F176" s="219" t="s">
        <v>1377</v>
      </c>
      <c r="G176" s="198"/>
      <c r="H176" s="198" t="s">
        <v>1438</v>
      </c>
      <c r="I176" s="198" t="s">
        <v>1373</v>
      </c>
      <c r="J176" s="198">
        <v>50</v>
      </c>
      <c r="K176" s="242"/>
    </row>
    <row r="177" spans="2:11" customFormat="1" ht="15" customHeight="1">
      <c r="B177" s="221"/>
      <c r="C177" s="198" t="s">
        <v>149</v>
      </c>
      <c r="D177" s="198"/>
      <c r="E177" s="198"/>
      <c r="F177" s="219" t="s">
        <v>1371</v>
      </c>
      <c r="G177" s="198"/>
      <c r="H177" s="198" t="s">
        <v>1439</v>
      </c>
      <c r="I177" s="198" t="s">
        <v>1440</v>
      </c>
      <c r="J177" s="198"/>
      <c r="K177" s="242"/>
    </row>
    <row r="178" spans="2:11" customFormat="1" ht="15" customHeight="1">
      <c r="B178" s="221"/>
      <c r="C178" s="198" t="s">
        <v>65</v>
      </c>
      <c r="D178" s="198"/>
      <c r="E178" s="198"/>
      <c r="F178" s="219" t="s">
        <v>1371</v>
      </c>
      <c r="G178" s="198"/>
      <c r="H178" s="198" t="s">
        <v>1441</v>
      </c>
      <c r="I178" s="198" t="s">
        <v>1442</v>
      </c>
      <c r="J178" s="198">
        <v>1</v>
      </c>
      <c r="K178" s="242"/>
    </row>
    <row r="179" spans="2:11" customFormat="1" ht="15" customHeight="1">
      <c r="B179" s="221"/>
      <c r="C179" s="198" t="s">
        <v>61</v>
      </c>
      <c r="D179" s="198"/>
      <c r="E179" s="198"/>
      <c r="F179" s="219" t="s">
        <v>1371</v>
      </c>
      <c r="G179" s="198"/>
      <c r="H179" s="198" t="s">
        <v>1443</v>
      </c>
      <c r="I179" s="198" t="s">
        <v>1373</v>
      </c>
      <c r="J179" s="198">
        <v>20</v>
      </c>
      <c r="K179" s="242"/>
    </row>
    <row r="180" spans="2:11" customFormat="1" ht="15" customHeight="1">
      <c r="B180" s="221"/>
      <c r="C180" s="198" t="s">
        <v>62</v>
      </c>
      <c r="D180" s="198"/>
      <c r="E180" s="198"/>
      <c r="F180" s="219" t="s">
        <v>1371</v>
      </c>
      <c r="G180" s="198"/>
      <c r="H180" s="198" t="s">
        <v>1444</v>
      </c>
      <c r="I180" s="198" t="s">
        <v>1373</v>
      </c>
      <c r="J180" s="198">
        <v>255</v>
      </c>
      <c r="K180" s="242"/>
    </row>
    <row r="181" spans="2:11" customFormat="1" ht="15" customHeight="1">
      <c r="B181" s="221"/>
      <c r="C181" s="198" t="s">
        <v>150</v>
      </c>
      <c r="D181" s="198"/>
      <c r="E181" s="198"/>
      <c r="F181" s="219" t="s">
        <v>1371</v>
      </c>
      <c r="G181" s="198"/>
      <c r="H181" s="198" t="s">
        <v>1335</v>
      </c>
      <c r="I181" s="198" t="s">
        <v>1373</v>
      </c>
      <c r="J181" s="198">
        <v>10</v>
      </c>
      <c r="K181" s="242"/>
    </row>
    <row r="182" spans="2:11" customFormat="1" ht="15" customHeight="1">
      <c r="B182" s="221"/>
      <c r="C182" s="198" t="s">
        <v>151</v>
      </c>
      <c r="D182" s="198"/>
      <c r="E182" s="198"/>
      <c r="F182" s="219" t="s">
        <v>1371</v>
      </c>
      <c r="G182" s="198"/>
      <c r="H182" s="198" t="s">
        <v>1445</v>
      </c>
      <c r="I182" s="198" t="s">
        <v>1406</v>
      </c>
      <c r="J182" s="198"/>
      <c r="K182" s="242"/>
    </row>
    <row r="183" spans="2:11" customFormat="1" ht="15" customHeight="1">
      <c r="B183" s="221"/>
      <c r="C183" s="198" t="s">
        <v>1446</v>
      </c>
      <c r="D183" s="198"/>
      <c r="E183" s="198"/>
      <c r="F183" s="219" t="s">
        <v>1371</v>
      </c>
      <c r="G183" s="198"/>
      <c r="H183" s="198" t="s">
        <v>1447</v>
      </c>
      <c r="I183" s="198" t="s">
        <v>1406</v>
      </c>
      <c r="J183" s="198"/>
      <c r="K183" s="242"/>
    </row>
    <row r="184" spans="2:11" customFormat="1" ht="15" customHeight="1">
      <c r="B184" s="221"/>
      <c r="C184" s="198" t="s">
        <v>1435</v>
      </c>
      <c r="D184" s="198"/>
      <c r="E184" s="198"/>
      <c r="F184" s="219" t="s">
        <v>1371</v>
      </c>
      <c r="G184" s="198"/>
      <c r="H184" s="198" t="s">
        <v>1448</v>
      </c>
      <c r="I184" s="198" t="s">
        <v>1406</v>
      </c>
      <c r="J184" s="198"/>
      <c r="K184" s="242"/>
    </row>
    <row r="185" spans="2:11" customFormat="1" ht="15" customHeight="1">
      <c r="B185" s="221"/>
      <c r="C185" s="198" t="s">
        <v>153</v>
      </c>
      <c r="D185" s="198"/>
      <c r="E185" s="198"/>
      <c r="F185" s="219" t="s">
        <v>1377</v>
      </c>
      <c r="G185" s="198"/>
      <c r="H185" s="198" t="s">
        <v>1449</v>
      </c>
      <c r="I185" s="198" t="s">
        <v>1373</v>
      </c>
      <c r="J185" s="198">
        <v>50</v>
      </c>
      <c r="K185" s="242"/>
    </row>
    <row r="186" spans="2:11" customFormat="1" ht="15" customHeight="1">
      <c r="B186" s="221"/>
      <c r="C186" s="198" t="s">
        <v>1450</v>
      </c>
      <c r="D186" s="198"/>
      <c r="E186" s="198"/>
      <c r="F186" s="219" t="s">
        <v>1377</v>
      </c>
      <c r="G186" s="198"/>
      <c r="H186" s="198" t="s">
        <v>1451</v>
      </c>
      <c r="I186" s="198" t="s">
        <v>1452</v>
      </c>
      <c r="J186" s="198"/>
      <c r="K186" s="242"/>
    </row>
    <row r="187" spans="2:11" customFormat="1" ht="15" customHeight="1">
      <c r="B187" s="221"/>
      <c r="C187" s="198" t="s">
        <v>1453</v>
      </c>
      <c r="D187" s="198"/>
      <c r="E187" s="198"/>
      <c r="F187" s="219" t="s">
        <v>1377</v>
      </c>
      <c r="G187" s="198"/>
      <c r="H187" s="198" t="s">
        <v>1454</v>
      </c>
      <c r="I187" s="198" t="s">
        <v>1452</v>
      </c>
      <c r="J187" s="198"/>
      <c r="K187" s="242"/>
    </row>
    <row r="188" spans="2:11" customFormat="1" ht="15" customHeight="1">
      <c r="B188" s="221"/>
      <c r="C188" s="198" t="s">
        <v>1455</v>
      </c>
      <c r="D188" s="198"/>
      <c r="E188" s="198"/>
      <c r="F188" s="219" t="s">
        <v>1377</v>
      </c>
      <c r="G188" s="198"/>
      <c r="H188" s="198" t="s">
        <v>1456</v>
      </c>
      <c r="I188" s="198" t="s">
        <v>1452</v>
      </c>
      <c r="J188" s="198"/>
      <c r="K188" s="242"/>
    </row>
    <row r="189" spans="2:11" customFormat="1" ht="15" customHeight="1">
      <c r="B189" s="221"/>
      <c r="C189" s="255" t="s">
        <v>1457</v>
      </c>
      <c r="D189" s="198"/>
      <c r="E189" s="198"/>
      <c r="F189" s="219" t="s">
        <v>1377</v>
      </c>
      <c r="G189" s="198"/>
      <c r="H189" s="198" t="s">
        <v>1458</v>
      </c>
      <c r="I189" s="198" t="s">
        <v>1459</v>
      </c>
      <c r="J189" s="256" t="s">
        <v>1460</v>
      </c>
      <c r="K189" s="242"/>
    </row>
    <row r="190" spans="2:11" customFormat="1" ht="15" customHeight="1">
      <c r="B190" s="221"/>
      <c r="C190" s="255" t="s">
        <v>50</v>
      </c>
      <c r="D190" s="198"/>
      <c r="E190" s="198"/>
      <c r="F190" s="219" t="s">
        <v>1371</v>
      </c>
      <c r="G190" s="198"/>
      <c r="H190" s="195" t="s">
        <v>1461</v>
      </c>
      <c r="I190" s="198" t="s">
        <v>1462</v>
      </c>
      <c r="J190" s="198"/>
      <c r="K190" s="242"/>
    </row>
    <row r="191" spans="2:11" customFormat="1" ht="15" customHeight="1">
      <c r="B191" s="221"/>
      <c r="C191" s="255" t="s">
        <v>1463</v>
      </c>
      <c r="D191" s="198"/>
      <c r="E191" s="198"/>
      <c r="F191" s="219" t="s">
        <v>1371</v>
      </c>
      <c r="G191" s="198"/>
      <c r="H191" s="198" t="s">
        <v>1464</v>
      </c>
      <c r="I191" s="198" t="s">
        <v>1406</v>
      </c>
      <c r="J191" s="198"/>
      <c r="K191" s="242"/>
    </row>
    <row r="192" spans="2:11" customFormat="1" ht="15" customHeight="1">
      <c r="B192" s="221"/>
      <c r="C192" s="255" t="s">
        <v>1465</v>
      </c>
      <c r="D192" s="198"/>
      <c r="E192" s="198"/>
      <c r="F192" s="219" t="s">
        <v>1371</v>
      </c>
      <c r="G192" s="198"/>
      <c r="H192" s="198" t="s">
        <v>1466</v>
      </c>
      <c r="I192" s="198" t="s">
        <v>1406</v>
      </c>
      <c r="J192" s="198"/>
      <c r="K192" s="242"/>
    </row>
    <row r="193" spans="2:11" customFormat="1" ht="15" customHeight="1">
      <c r="B193" s="221"/>
      <c r="C193" s="255" t="s">
        <v>1467</v>
      </c>
      <c r="D193" s="198"/>
      <c r="E193" s="198"/>
      <c r="F193" s="219" t="s">
        <v>1377</v>
      </c>
      <c r="G193" s="198"/>
      <c r="H193" s="198" t="s">
        <v>1468</v>
      </c>
      <c r="I193" s="198" t="s">
        <v>1406</v>
      </c>
      <c r="J193" s="198"/>
      <c r="K193" s="242"/>
    </row>
    <row r="194" spans="2:11" customFormat="1" ht="15" customHeight="1">
      <c r="B194" s="248"/>
      <c r="C194" s="257"/>
      <c r="D194" s="228"/>
      <c r="E194" s="228"/>
      <c r="F194" s="228"/>
      <c r="G194" s="228"/>
      <c r="H194" s="228"/>
      <c r="I194" s="228"/>
      <c r="J194" s="228"/>
      <c r="K194" s="249"/>
    </row>
    <row r="195" spans="2:11" customFormat="1" ht="18.75" customHeight="1">
      <c r="B195" s="230"/>
      <c r="C195" s="240"/>
      <c r="D195" s="240"/>
      <c r="E195" s="240"/>
      <c r="F195" s="250"/>
      <c r="G195" s="240"/>
      <c r="H195" s="240"/>
      <c r="I195" s="240"/>
      <c r="J195" s="240"/>
      <c r="K195" s="230"/>
    </row>
    <row r="196" spans="2:11" customFormat="1" ht="18.75" customHeight="1">
      <c r="B196" s="230"/>
      <c r="C196" s="240"/>
      <c r="D196" s="240"/>
      <c r="E196" s="240"/>
      <c r="F196" s="250"/>
      <c r="G196" s="240"/>
      <c r="H196" s="240"/>
      <c r="I196" s="240"/>
      <c r="J196" s="240"/>
      <c r="K196" s="230"/>
    </row>
    <row r="197" spans="2:11" customFormat="1" ht="18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</row>
    <row r="198" spans="2:11" customFormat="1" ht="13.5">
      <c r="B198" s="187"/>
      <c r="C198" s="188"/>
      <c r="D198" s="188"/>
      <c r="E198" s="188"/>
      <c r="F198" s="188"/>
      <c r="G198" s="188"/>
      <c r="H198" s="188"/>
      <c r="I198" s="188"/>
      <c r="J198" s="188"/>
      <c r="K198" s="189"/>
    </row>
    <row r="199" spans="2:11" customFormat="1" ht="21">
      <c r="B199" s="190"/>
      <c r="C199" s="312" t="s">
        <v>1469</v>
      </c>
      <c r="D199" s="312"/>
      <c r="E199" s="312"/>
      <c r="F199" s="312"/>
      <c r="G199" s="312"/>
      <c r="H199" s="312"/>
      <c r="I199" s="312"/>
      <c r="J199" s="312"/>
      <c r="K199" s="191"/>
    </row>
    <row r="200" spans="2:11" customFormat="1" ht="25.5" customHeight="1">
      <c r="B200" s="190"/>
      <c r="C200" s="258" t="s">
        <v>1470</v>
      </c>
      <c r="D200" s="258"/>
      <c r="E200" s="258"/>
      <c r="F200" s="258" t="s">
        <v>1471</v>
      </c>
      <c r="G200" s="259"/>
      <c r="H200" s="313" t="s">
        <v>1472</v>
      </c>
      <c r="I200" s="313"/>
      <c r="J200" s="313"/>
      <c r="K200" s="191"/>
    </row>
    <row r="201" spans="2:11" customFormat="1" ht="5.25" customHeight="1">
      <c r="B201" s="221"/>
      <c r="C201" s="216"/>
      <c r="D201" s="216"/>
      <c r="E201" s="216"/>
      <c r="F201" s="216"/>
      <c r="G201" s="240"/>
      <c r="H201" s="216"/>
      <c r="I201" s="216"/>
      <c r="J201" s="216"/>
      <c r="K201" s="242"/>
    </row>
    <row r="202" spans="2:11" customFormat="1" ht="15" customHeight="1">
      <c r="B202" s="221"/>
      <c r="C202" s="198" t="s">
        <v>1462</v>
      </c>
      <c r="D202" s="198"/>
      <c r="E202" s="198"/>
      <c r="F202" s="219" t="s">
        <v>51</v>
      </c>
      <c r="G202" s="198"/>
      <c r="H202" s="314" t="s">
        <v>1473</v>
      </c>
      <c r="I202" s="314"/>
      <c r="J202" s="314"/>
      <c r="K202" s="242"/>
    </row>
    <row r="203" spans="2:11" customFormat="1" ht="15" customHeight="1">
      <c r="B203" s="221"/>
      <c r="C203" s="198"/>
      <c r="D203" s="198"/>
      <c r="E203" s="198"/>
      <c r="F203" s="219" t="s">
        <v>52</v>
      </c>
      <c r="G203" s="198"/>
      <c r="H203" s="314" t="s">
        <v>1474</v>
      </c>
      <c r="I203" s="314"/>
      <c r="J203" s="314"/>
      <c r="K203" s="242"/>
    </row>
    <row r="204" spans="2:11" customFormat="1" ht="15" customHeight="1">
      <c r="B204" s="221"/>
      <c r="C204" s="198"/>
      <c r="D204" s="198"/>
      <c r="E204" s="198"/>
      <c r="F204" s="219" t="s">
        <v>55</v>
      </c>
      <c r="G204" s="198"/>
      <c r="H204" s="314" t="s">
        <v>1475</v>
      </c>
      <c r="I204" s="314"/>
      <c r="J204" s="314"/>
      <c r="K204" s="242"/>
    </row>
    <row r="205" spans="2:11" customFormat="1" ht="15" customHeight="1">
      <c r="B205" s="221"/>
      <c r="C205" s="198"/>
      <c r="D205" s="198"/>
      <c r="E205" s="198"/>
      <c r="F205" s="219" t="s">
        <v>53</v>
      </c>
      <c r="G205" s="198"/>
      <c r="H205" s="314" t="s">
        <v>1476</v>
      </c>
      <c r="I205" s="314"/>
      <c r="J205" s="314"/>
      <c r="K205" s="242"/>
    </row>
    <row r="206" spans="2:11" customFormat="1" ht="15" customHeight="1">
      <c r="B206" s="221"/>
      <c r="C206" s="198"/>
      <c r="D206" s="198"/>
      <c r="E206" s="198"/>
      <c r="F206" s="219" t="s">
        <v>54</v>
      </c>
      <c r="G206" s="198"/>
      <c r="H206" s="314" t="s">
        <v>1477</v>
      </c>
      <c r="I206" s="314"/>
      <c r="J206" s="314"/>
      <c r="K206" s="242"/>
    </row>
    <row r="207" spans="2:11" customFormat="1" ht="15" customHeight="1">
      <c r="B207" s="221"/>
      <c r="C207" s="198"/>
      <c r="D207" s="198"/>
      <c r="E207" s="198"/>
      <c r="F207" s="219"/>
      <c r="G207" s="198"/>
      <c r="H207" s="198"/>
      <c r="I207" s="198"/>
      <c r="J207" s="198"/>
      <c r="K207" s="242"/>
    </row>
    <row r="208" spans="2:11" customFormat="1" ht="15" customHeight="1">
      <c r="B208" s="221"/>
      <c r="C208" s="198" t="s">
        <v>1418</v>
      </c>
      <c r="D208" s="198"/>
      <c r="E208" s="198"/>
      <c r="F208" s="219" t="s">
        <v>86</v>
      </c>
      <c r="G208" s="198"/>
      <c r="H208" s="314" t="s">
        <v>1478</v>
      </c>
      <c r="I208" s="314"/>
      <c r="J208" s="314"/>
      <c r="K208" s="242"/>
    </row>
    <row r="209" spans="2:11" customFormat="1" ht="15" customHeight="1">
      <c r="B209" s="221"/>
      <c r="C209" s="198"/>
      <c r="D209" s="198"/>
      <c r="E209" s="198"/>
      <c r="F209" s="219" t="s">
        <v>1315</v>
      </c>
      <c r="G209" s="198"/>
      <c r="H209" s="314" t="s">
        <v>1316</v>
      </c>
      <c r="I209" s="314"/>
      <c r="J209" s="314"/>
      <c r="K209" s="242"/>
    </row>
    <row r="210" spans="2:11" customFormat="1" ht="15" customHeight="1">
      <c r="B210" s="221"/>
      <c r="C210" s="198"/>
      <c r="D210" s="198"/>
      <c r="E210" s="198"/>
      <c r="F210" s="219" t="s">
        <v>1313</v>
      </c>
      <c r="G210" s="198"/>
      <c r="H210" s="314" t="s">
        <v>1479</v>
      </c>
      <c r="I210" s="314"/>
      <c r="J210" s="314"/>
      <c r="K210" s="242"/>
    </row>
    <row r="211" spans="2:11" customFormat="1" ht="15" customHeight="1">
      <c r="B211" s="260"/>
      <c r="C211" s="198"/>
      <c r="D211" s="198"/>
      <c r="E211" s="198"/>
      <c r="F211" s="219" t="s">
        <v>1317</v>
      </c>
      <c r="G211" s="255"/>
      <c r="H211" s="315" t="s">
        <v>1318</v>
      </c>
      <c r="I211" s="315"/>
      <c r="J211" s="315"/>
      <c r="K211" s="261"/>
    </row>
    <row r="212" spans="2:11" customFormat="1" ht="15" customHeight="1">
      <c r="B212" s="260"/>
      <c r="C212" s="198"/>
      <c r="D212" s="198"/>
      <c r="E212" s="198"/>
      <c r="F212" s="219" t="s">
        <v>904</v>
      </c>
      <c r="G212" s="255"/>
      <c r="H212" s="315" t="s">
        <v>105</v>
      </c>
      <c r="I212" s="315"/>
      <c r="J212" s="315"/>
      <c r="K212" s="261"/>
    </row>
    <row r="213" spans="2:11" customFormat="1" ht="15" customHeight="1">
      <c r="B213" s="260"/>
      <c r="C213" s="198"/>
      <c r="D213" s="198"/>
      <c r="E213" s="198"/>
      <c r="F213" s="219"/>
      <c r="G213" s="255"/>
      <c r="H213" s="246"/>
      <c r="I213" s="246"/>
      <c r="J213" s="246"/>
      <c r="K213" s="261"/>
    </row>
    <row r="214" spans="2:11" customFormat="1" ht="15" customHeight="1">
      <c r="B214" s="260"/>
      <c r="C214" s="198" t="s">
        <v>1442</v>
      </c>
      <c r="D214" s="198"/>
      <c r="E214" s="198"/>
      <c r="F214" s="219">
        <v>1</v>
      </c>
      <c r="G214" s="255"/>
      <c r="H214" s="315" t="s">
        <v>1480</v>
      </c>
      <c r="I214" s="315"/>
      <c r="J214" s="315"/>
      <c r="K214" s="261"/>
    </row>
    <row r="215" spans="2:11" customFormat="1" ht="15" customHeight="1">
      <c r="B215" s="260"/>
      <c r="C215" s="198"/>
      <c r="D215" s="198"/>
      <c r="E215" s="198"/>
      <c r="F215" s="219">
        <v>2</v>
      </c>
      <c r="G215" s="255"/>
      <c r="H215" s="315" t="s">
        <v>1481</v>
      </c>
      <c r="I215" s="315"/>
      <c r="J215" s="315"/>
      <c r="K215" s="261"/>
    </row>
    <row r="216" spans="2:11" customFormat="1" ht="15" customHeight="1">
      <c r="B216" s="260"/>
      <c r="C216" s="198"/>
      <c r="D216" s="198"/>
      <c r="E216" s="198"/>
      <c r="F216" s="219">
        <v>3</v>
      </c>
      <c r="G216" s="255"/>
      <c r="H216" s="315" t="s">
        <v>1482</v>
      </c>
      <c r="I216" s="315"/>
      <c r="J216" s="315"/>
      <c r="K216" s="261"/>
    </row>
    <row r="217" spans="2:11" customFormat="1" ht="15" customHeight="1">
      <c r="B217" s="260"/>
      <c r="C217" s="198"/>
      <c r="D217" s="198"/>
      <c r="E217" s="198"/>
      <c r="F217" s="219">
        <v>4</v>
      </c>
      <c r="G217" s="255"/>
      <c r="H217" s="315" t="s">
        <v>1483</v>
      </c>
      <c r="I217" s="315"/>
      <c r="J217" s="315"/>
      <c r="K217" s="261"/>
    </row>
    <row r="218" spans="2:11" customFormat="1" ht="12.75" customHeight="1">
      <c r="B218" s="262"/>
      <c r="C218" s="263"/>
      <c r="D218" s="263"/>
      <c r="E218" s="263"/>
      <c r="F218" s="263"/>
      <c r="G218" s="263"/>
      <c r="H218" s="263"/>
      <c r="I218" s="263"/>
      <c r="J218" s="263"/>
      <c r="K218" s="26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 SO 101 - Komunikace, cho...</vt:lpstr>
      <vt:lpstr> SO 101.1 - Komunikace, c...</vt:lpstr>
      <vt:lpstr>ON.1 - Ostatní náklady</vt:lpstr>
      <vt:lpstr>VRN.1 - Vedlejší rozpočto...</vt:lpstr>
      <vt:lpstr>SO 101 - Komunikace, chod...</vt:lpstr>
      <vt:lpstr>ON.1 - Ostatní náklady_01</vt:lpstr>
      <vt:lpstr>VRN.1 - Vedlejší rozpočto..._01</vt:lpstr>
      <vt:lpstr>Pokyny pro vyplnění</vt:lpstr>
      <vt:lpstr>' SO 101 - Komunikace, cho...'!Názvy_tisku</vt:lpstr>
      <vt:lpstr>' SO 101.1 - Komunikace, c...'!Názvy_tisku</vt:lpstr>
      <vt:lpstr>'ON.1 - Ostatní náklady'!Názvy_tisku</vt:lpstr>
      <vt:lpstr>'ON.1 - Ostatní náklady_01'!Názvy_tisku</vt:lpstr>
      <vt:lpstr>'Rekapitulace stavby'!Názvy_tisku</vt:lpstr>
      <vt:lpstr>'SO 101 - Komunikace, chod...'!Názvy_tisku</vt:lpstr>
      <vt:lpstr>'VRN.1 - Vedlejší rozpočto...'!Názvy_tisku</vt:lpstr>
      <vt:lpstr>'VRN.1 - Vedlejší rozpočto..._01'!Názvy_tisku</vt:lpstr>
      <vt:lpstr>' SO 101 - Komunikace, cho...'!Oblast_tisku</vt:lpstr>
      <vt:lpstr>' SO 101.1 - Komunikace, c...'!Oblast_tisku</vt:lpstr>
      <vt:lpstr>'ON.1 - Ostatní náklady'!Oblast_tisku</vt:lpstr>
      <vt:lpstr>'ON.1 - Ostatní náklady_01'!Oblast_tisku</vt:lpstr>
      <vt:lpstr>'Pokyny pro vyplnění'!Oblast_tisku</vt:lpstr>
      <vt:lpstr>'Rekapitulace stavby'!Oblast_tisku</vt:lpstr>
      <vt:lpstr>'SO 101 - Komunikace, chod...'!Oblast_tisku</vt:lpstr>
      <vt:lpstr>'VRN.1 - Vedlejší rozpočto...'!Oblast_tisku</vt:lpstr>
      <vt:lpstr>'VRN.1 - Vedlejší rozpočto..._01'!Oblast_tisku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DESKTOP-M64R3N4\práce</dc:creator>
  <cp:lastModifiedBy>Boris Vrbka</cp:lastModifiedBy>
  <dcterms:created xsi:type="dcterms:W3CDTF">2023-10-17T07:26:37Z</dcterms:created>
  <dcterms:modified xsi:type="dcterms:W3CDTF">2024-10-02T12:05:50Z</dcterms:modified>
</cp:coreProperties>
</file>